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G民生\05児童\03入退園児\07　保育園入園事務\休日保育\運用変更\"/>
    </mc:Choice>
  </mc:AlternateContent>
  <xr:revisionPtr revIDLastSave="0" documentId="13_ncr:1_{3AFC0BB4-E58B-49D7-8C02-D742F5CF60B9}" xr6:coauthVersionLast="47" xr6:coauthVersionMax="47" xr10:uidLastSave="{00000000-0000-0000-0000-000000000000}"/>
  <workbookProtection workbookAlgorithmName="SHA-512" workbookHashValue="EGDauz9MrqH0yV9SiItXXFl8fCUrastouVtceODsQinu/7m70iEjx1t/sU0iQcAiK9vvsSD0qp603HVdYnECYQ==" workbookSaltValue="7zxEG+Tp7fzBECmSj4kTNw==" workbookSpinCount="100000" lockStructure="1"/>
  <bookViews>
    <workbookView xWindow="-120" yWindow="-120" windowWidth="20730" windowHeight="11760" tabRatio="842" activeTab="12" xr2:uid="{00000000-000D-0000-FFFF-FFFF00000000}"/>
  </bookViews>
  <sheets>
    <sheet name="記載例" sheetId="38" r:id="rId1"/>
    <sheet name="1月" sheetId="1" state="hidden" r:id="rId2"/>
    <sheet name="2月" sheetId="39" state="hidden" r:id="rId3"/>
    <sheet name="3月" sheetId="40" r:id="rId4"/>
    <sheet name="4月" sheetId="41" r:id="rId5"/>
    <sheet name="5月" sheetId="42" r:id="rId6"/>
    <sheet name="6月" sheetId="43" r:id="rId7"/>
    <sheet name="7月" sheetId="44" r:id="rId8"/>
    <sheet name="8月" sheetId="45" r:id="rId9"/>
    <sheet name="9月" sheetId="46" r:id="rId10"/>
    <sheet name="10月" sheetId="47" r:id="rId11"/>
    <sheet name="11月" sheetId="48" r:id="rId12"/>
    <sheet name="12月" sheetId="49" r:id="rId13"/>
    <sheet name="祝日リスト" sheetId="25" state="hidden" r:id="rId14"/>
  </sheets>
  <definedNames>
    <definedName name="基準年度">祝日リスト!$B$2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5" l="1"/>
  <c r="C16" i="49"/>
  <c r="I14" i="49"/>
  <c r="C16" i="48"/>
  <c r="I14" i="48"/>
  <c r="C16" i="47"/>
  <c r="I14" i="47"/>
  <c r="C16" i="46"/>
  <c r="I14" i="46"/>
  <c r="C16" i="45"/>
  <c r="I14" i="45"/>
  <c r="C16" i="44"/>
  <c r="I14" i="44"/>
  <c r="C16" i="43"/>
  <c r="I14" i="43"/>
  <c r="C16" i="42"/>
  <c r="I14" i="42"/>
  <c r="C16" i="41"/>
  <c r="I14" i="41"/>
  <c r="C16" i="40"/>
  <c r="I14" i="40"/>
  <c r="C16" i="39"/>
  <c r="I14" i="39"/>
  <c r="C16" i="38"/>
  <c r="I14" i="38"/>
  <c r="E16" i="47" l="1"/>
  <c r="E16" i="46"/>
  <c r="E16" i="48"/>
  <c r="E16" i="49"/>
  <c r="E16" i="42"/>
  <c r="E16" i="44"/>
  <c r="E16" i="43"/>
  <c r="E16" i="45"/>
  <c r="E16" i="40"/>
  <c r="E16" i="41"/>
  <c r="E16" i="39"/>
  <c r="E16" i="38"/>
  <c r="G16" i="49" l="1"/>
  <c r="G16" i="47"/>
  <c r="G16" i="46"/>
  <c r="G16" i="48"/>
  <c r="G16" i="45"/>
  <c r="G16" i="44"/>
  <c r="G16" i="42"/>
  <c r="G16" i="43"/>
  <c r="G16" i="41"/>
  <c r="G16" i="40"/>
  <c r="G16" i="39"/>
  <c r="G16" i="38"/>
  <c r="I16" i="47" l="1"/>
  <c r="I16" i="46"/>
  <c r="I16" i="48"/>
  <c r="I16" i="49"/>
  <c r="I16" i="42"/>
  <c r="I16" i="44"/>
  <c r="I16" i="43"/>
  <c r="I16" i="45"/>
  <c r="I16" i="40"/>
  <c r="I16" i="41"/>
  <c r="I16" i="39"/>
  <c r="I16" i="38"/>
  <c r="K16" i="47" l="1"/>
  <c r="K16" i="48"/>
  <c r="K16" i="46"/>
  <c r="K16" i="49"/>
  <c r="K16" i="44"/>
  <c r="K16" i="43"/>
  <c r="K16" i="45"/>
  <c r="K16" i="42"/>
  <c r="K16" i="40"/>
  <c r="K16" i="41"/>
  <c r="K16" i="39"/>
  <c r="K16" i="38"/>
  <c r="M16" i="47" l="1"/>
  <c r="M16" i="46"/>
  <c r="M16" i="48"/>
  <c r="M16" i="49"/>
  <c r="M16" i="42"/>
  <c r="M16" i="45"/>
  <c r="M16" i="43"/>
  <c r="M16" i="44"/>
  <c r="M16" i="40"/>
  <c r="M16" i="41"/>
  <c r="M16" i="39"/>
  <c r="M16" i="38"/>
  <c r="O16" i="48" l="1"/>
  <c r="O16" i="49"/>
  <c r="O16" i="47"/>
  <c r="O16" i="46"/>
  <c r="O16" i="43"/>
  <c r="O16" i="45"/>
  <c r="O16" i="44"/>
  <c r="O16" i="42"/>
  <c r="O16" i="41"/>
  <c r="O16" i="40"/>
  <c r="O16" i="39"/>
  <c r="O16" i="38"/>
  <c r="C18" i="47" l="1"/>
  <c r="C18" i="49"/>
  <c r="C18" i="46"/>
  <c r="C18" i="48"/>
  <c r="C18" i="44"/>
  <c r="C18" i="45"/>
  <c r="C18" i="42"/>
  <c r="C18" i="43"/>
  <c r="C18" i="40"/>
  <c r="C18" i="41"/>
  <c r="C18" i="39"/>
  <c r="C18" i="38"/>
  <c r="E18" i="46" l="1"/>
  <c r="E18" i="49"/>
  <c r="E18" i="47"/>
  <c r="E18" i="48"/>
  <c r="E18" i="44"/>
  <c r="E18" i="42"/>
  <c r="E18" i="45"/>
  <c r="E18" i="43"/>
  <c r="E18" i="41"/>
  <c r="E18" i="40"/>
  <c r="E18" i="39"/>
  <c r="E18" i="38"/>
  <c r="G18" i="49" l="1"/>
  <c r="G18" i="48"/>
  <c r="G18" i="46"/>
  <c r="G18" i="47"/>
  <c r="G18" i="43"/>
  <c r="G18" i="44"/>
  <c r="G18" i="45"/>
  <c r="G18" i="42"/>
  <c r="G18" i="40"/>
  <c r="G18" i="41"/>
  <c r="G18" i="39"/>
  <c r="G18" i="38"/>
  <c r="I18" i="46" l="1"/>
  <c r="I18" i="48"/>
  <c r="I18" i="47"/>
  <c r="I18" i="49"/>
  <c r="I18" i="44"/>
  <c r="I18" i="42"/>
  <c r="I18" i="43"/>
  <c r="I18" i="45"/>
  <c r="I18" i="40"/>
  <c r="I18" i="41"/>
  <c r="I18" i="39"/>
  <c r="I18" i="38"/>
  <c r="K18" i="48" l="1"/>
  <c r="K18" i="49"/>
  <c r="K18" i="46"/>
  <c r="K18" i="47"/>
  <c r="K18" i="43"/>
  <c r="K18" i="42"/>
  <c r="K18" i="45"/>
  <c r="K18" i="44"/>
  <c r="K18" i="41"/>
  <c r="K18" i="40"/>
  <c r="K18" i="39"/>
  <c r="K18" i="38"/>
  <c r="M18" i="46" l="1"/>
  <c r="M18" i="49"/>
  <c r="M18" i="47"/>
  <c r="M18" i="48"/>
  <c r="M18" i="45"/>
  <c r="M18" i="42"/>
  <c r="M18" i="44"/>
  <c r="M18" i="43"/>
  <c r="M18" i="41"/>
  <c r="M18" i="40"/>
  <c r="M18" i="39"/>
  <c r="M18" i="38"/>
  <c r="O18" i="49" l="1"/>
  <c r="O18" i="48"/>
  <c r="O18" i="46"/>
  <c r="O18" i="47"/>
  <c r="O18" i="42"/>
  <c r="O18" i="43"/>
  <c r="O18" i="45"/>
  <c r="O18" i="44"/>
  <c r="O18" i="40"/>
  <c r="O18" i="41"/>
  <c r="O18" i="39"/>
  <c r="O18" i="38"/>
  <c r="C20" i="46" l="1"/>
  <c r="C20" i="48"/>
  <c r="C20" i="47"/>
  <c r="C20" i="49"/>
  <c r="C20" i="44"/>
  <c r="C20" i="42"/>
  <c r="C20" i="45"/>
  <c r="C20" i="43"/>
  <c r="C20" i="41"/>
  <c r="C20" i="40"/>
  <c r="C20" i="39"/>
  <c r="C20" i="38"/>
  <c r="E20" i="48" l="1"/>
  <c r="E20" i="47"/>
  <c r="E20" i="49"/>
  <c r="E20" i="46"/>
  <c r="E20" i="43"/>
  <c r="E20" i="45"/>
  <c r="E20" i="42"/>
  <c r="E20" i="44"/>
  <c r="E20" i="40"/>
  <c r="E20" i="41"/>
  <c r="E20" i="39"/>
  <c r="E20" i="38"/>
  <c r="I14" i="1"/>
  <c r="G20" i="48" l="1"/>
  <c r="G20" i="49"/>
  <c r="G20" i="47"/>
  <c r="E21" i="47"/>
  <c r="G20" i="46"/>
  <c r="G20" i="45"/>
  <c r="G20" i="44"/>
  <c r="G20" i="43"/>
  <c r="G20" i="42"/>
  <c r="G20" i="41"/>
  <c r="G20" i="40"/>
  <c r="G20" i="39"/>
  <c r="G20" i="38"/>
  <c r="C16" i="1"/>
  <c r="A12" i="25"/>
  <c r="A9" i="25"/>
  <c r="A10" i="25" s="1"/>
  <c r="A7" i="25"/>
  <c r="A8" i="25" s="1"/>
  <c r="A6" i="25"/>
  <c r="A5" i="25"/>
  <c r="E21" i="48" s="1"/>
  <c r="A36" i="25"/>
  <c r="A35" i="25"/>
  <c r="A33" i="25"/>
  <c r="A34" i="25" s="1"/>
  <c r="A31" i="25"/>
  <c r="A32" i="25" s="1"/>
  <c r="A30" i="25"/>
  <c r="A29" i="25"/>
  <c r="A27" i="25"/>
  <c r="A28" i="25" s="1"/>
  <c r="A25" i="25"/>
  <c r="A23" i="25"/>
  <c r="A24" i="25" s="1"/>
  <c r="A22" i="25"/>
  <c r="A20" i="25"/>
  <c r="A19" i="25"/>
  <c r="A18" i="25"/>
  <c r="A17" i="25"/>
  <c r="A16" i="25"/>
  <c r="A15" i="25"/>
  <c r="A13" i="25"/>
  <c r="A14" i="25" s="1"/>
  <c r="E21" i="49" l="1"/>
  <c r="I20" i="49"/>
  <c r="I20" i="46"/>
  <c r="I20" i="47"/>
  <c r="E21" i="43"/>
  <c r="K17" i="47"/>
  <c r="K17" i="49"/>
  <c r="K17" i="46"/>
  <c r="K17" i="48"/>
  <c r="O17" i="49"/>
  <c r="E19" i="47"/>
  <c r="G19" i="48"/>
  <c r="K19" i="48"/>
  <c r="M19" i="46"/>
  <c r="C21" i="46"/>
  <c r="E21" i="46"/>
  <c r="I20" i="48"/>
  <c r="I20" i="43"/>
  <c r="I20" i="44"/>
  <c r="E21" i="44"/>
  <c r="I20" i="42"/>
  <c r="I20" i="45"/>
  <c r="K17" i="44"/>
  <c r="K17" i="43"/>
  <c r="K17" i="42"/>
  <c r="K17" i="45"/>
  <c r="E21" i="42"/>
  <c r="E21" i="45"/>
  <c r="I20" i="41"/>
  <c r="K17" i="40"/>
  <c r="K17" i="41"/>
  <c r="I20" i="40"/>
  <c r="E21" i="40"/>
  <c r="E21" i="41"/>
  <c r="K17" i="39"/>
  <c r="I20" i="39"/>
  <c r="E21" i="39"/>
  <c r="I20" i="38"/>
  <c r="E16" i="1"/>
  <c r="A26" i="25"/>
  <c r="A21" i="25"/>
  <c r="G17" i="41" s="1"/>
  <c r="M17" i="46" l="1"/>
  <c r="I17" i="48"/>
  <c r="G17" i="49"/>
  <c r="C17" i="48"/>
  <c r="C21" i="48"/>
  <c r="G19" i="47"/>
  <c r="C17" i="49"/>
  <c r="M19" i="47"/>
  <c r="I19" i="48"/>
  <c r="C19" i="47"/>
  <c r="O17" i="46"/>
  <c r="E17" i="49"/>
  <c r="C17" i="46"/>
  <c r="G21" i="46"/>
  <c r="O19" i="47"/>
  <c r="I17" i="47"/>
  <c r="E17" i="46"/>
  <c r="C17" i="47"/>
  <c r="K20" i="49"/>
  <c r="I21" i="49"/>
  <c r="G21" i="47"/>
  <c r="M19" i="48"/>
  <c r="O17" i="48"/>
  <c r="G17" i="47"/>
  <c r="G21" i="48"/>
  <c r="M19" i="49"/>
  <c r="G19" i="46"/>
  <c r="O17" i="47"/>
  <c r="C21" i="47"/>
  <c r="O19" i="48"/>
  <c r="K19" i="47"/>
  <c r="I19" i="49"/>
  <c r="E19" i="48"/>
  <c r="C19" i="48"/>
  <c r="M17" i="49"/>
  <c r="G17" i="46"/>
  <c r="E17" i="47"/>
  <c r="G21" i="49"/>
  <c r="I21" i="48"/>
  <c r="K20" i="48"/>
  <c r="K19" i="46"/>
  <c r="E19" i="49"/>
  <c r="M17" i="48"/>
  <c r="I17" i="46"/>
  <c r="I21" i="46"/>
  <c r="K20" i="46"/>
  <c r="O19" i="46"/>
  <c r="G19" i="49"/>
  <c r="I17" i="49"/>
  <c r="I19" i="46"/>
  <c r="C19" i="49"/>
  <c r="C21" i="49"/>
  <c r="O19" i="49"/>
  <c r="K19" i="49"/>
  <c r="I19" i="47"/>
  <c r="E19" i="46"/>
  <c r="C19" i="46"/>
  <c r="M17" i="47"/>
  <c r="G17" i="48"/>
  <c r="E17" i="48"/>
  <c r="K20" i="47"/>
  <c r="I21" i="47"/>
  <c r="K19" i="45"/>
  <c r="G19" i="43"/>
  <c r="M17" i="43"/>
  <c r="C17" i="42"/>
  <c r="M19" i="44"/>
  <c r="I19" i="45"/>
  <c r="C19" i="45"/>
  <c r="O17" i="45"/>
  <c r="I17" i="43"/>
  <c r="C17" i="44"/>
  <c r="M19" i="42"/>
  <c r="I19" i="42"/>
  <c r="G19" i="44"/>
  <c r="I17" i="44"/>
  <c r="E17" i="44"/>
  <c r="C17" i="43"/>
  <c r="I21" i="44"/>
  <c r="K20" i="44"/>
  <c r="C21" i="42"/>
  <c r="O19" i="45"/>
  <c r="K19" i="44"/>
  <c r="I19" i="44"/>
  <c r="E19" i="45"/>
  <c r="C19" i="43"/>
  <c r="M17" i="45"/>
  <c r="G17" i="43"/>
  <c r="E17" i="42"/>
  <c r="I21" i="45"/>
  <c r="K20" i="45"/>
  <c r="G21" i="44"/>
  <c r="C21" i="43"/>
  <c r="E19" i="43"/>
  <c r="I17" i="45"/>
  <c r="G21" i="42"/>
  <c r="G19" i="45"/>
  <c r="E17" i="43"/>
  <c r="C19" i="42"/>
  <c r="C21" i="45"/>
  <c r="O19" i="43"/>
  <c r="K19" i="42"/>
  <c r="I19" i="43"/>
  <c r="E19" i="44"/>
  <c r="C19" i="44"/>
  <c r="M17" i="44"/>
  <c r="G17" i="44"/>
  <c r="E17" i="45"/>
  <c r="G21" i="45"/>
  <c r="I21" i="43"/>
  <c r="K20" i="43"/>
  <c r="M19" i="43"/>
  <c r="O17" i="42"/>
  <c r="G17" i="45"/>
  <c r="O19" i="41"/>
  <c r="O19" i="42"/>
  <c r="O19" i="44"/>
  <c r="O17" i="44"/>
  <c r="C21" i="44"/>
  <c r="M19" i="45"/>
  <c r="K19" i="43"/>
  <c r="G19" i="42"/>
  <c r="E19" i="42"/>
  <c r="O17" i="43"/>
  <c r="M17" i="42"/>
  <c r="I17" i="42"/>
  <c r="G17" i="42"/>
  <c r="C17" i="45"/>
  <c r="I21" i="42"/>
  <c r="K20" i="42"/>
  <c r="G21" i="43"/>
  <c r="O19" i="40"/>
  <c r="C19" i="40"/>
  <c r="E17" i="41"/>
  <c r="I19" i="41"/>
  <c r="C19" i="41"/>
  <c r="E17" i="40"/>
  <c r="I21" i="40"/>
  <c r="K20" i="40"/>
  <c r="M19" i="41"/>
  <c r="G19" i="40"/>
  <c r="O17" i="40"/>
  <c r="I17" i="41"/>
  <c r="C17" i="41"/>
  <c r="G21" i="40"/>
  <c r="M19" i="40"/>
  <c r="G19" i="41"/>
  <c r="O17" i="41"/>
  <c r="I17" i="40"/>
  <c r="C17" i="40"/>
  <c r="C21" i="41"/>
  <c r="K19" i="40"/>
  <c r="E19" i="41"/>
  <c r="M17" i="40"/>
  <c r="K20" i="41"/>
  <c r="I21" i="41"/>
  <c r="I19" i="40"/>
  <c r="C17" i="38"/>
  <c r="C21" i="40"/>
  <c r="K19" i="41"/>
  <c r="E19" i="40"/>
  <c r="M17" i="41"/>
  <c r="G17" i="40"/>
  <c r="G21" i="41"/>
  <c r="K19" i="39"/>
  <c r="M17" i="39"/>
  <c r="I21" i="39"/>
  <c r="K20" i="39"/>
  <c r="I19" i="39"/>
  <c r="G21" i="39"/>
  <c r="E21" i="38"/>
  <c r="C21" i="39"/>
  <c r="G17" i="39"/>
  <c r="O19" i="39"/>
  <c r="C19" i="39"/>
  <c r="E17" i="39"/>
  <c r="G19" i="39"/>
  <c r="I17" i="39"/>
  <c r="E19" i="39"/>
  <c r="K17" i="38"/>
  <c r="M19" i="39"/>
  <c r="O17" i="39"/>
  <c r="C17" i="39"/>
  <c r="K19" i="38"/>
  <c r="I19" i="38"/>
  <c r="G19" i="38"/>
  <c r="I17" i="38"/>
  <c r="I21" i="38"/>
  <c r="K20" i="38"/>
  <c r="C21" i="38"/>
  <c r="E19" i="38"/>
  <c r="G17" i="38"/>
  <c r="O19" i="38"/>
  <c r="C19" i="38"/>
  <c r="E17" i="38"/>
  <c r="M17" i="38"/>
  <c r="G21" i="38"/>
  <c r="M19" i="38"/>
  <c r="O17" i="38"/>
  <c r="E17" i="1"/>
  <c r="C17" i="1"/>
  <c r="G16" i="1"/>
  <c r="G17" i="1" s="1"/>
  <c r="K21" i="46" l="1"/>
  <c r="M20" i="46"/>
  <c r="K21" i="48"/>
  <c r="M20" i="48"/>
  <c r="K21" i="47"/>
  <c r="M20" i="47"/>
  <c r="M20" i="49"/>
  <c r="K21" i="49"/>
  <c r="K21" i="45"/>
  <c r="M20" i="45"/>
  <c r="K21" i="42"/>
  <c r="M20" i="42"/>
  <c r="K21" i="44"/>
  <c r="M20" i="44"/>
  <c r="K21" i="43"/>
  <c r="M20" i="43"/>
  <c r="K21" i="40"/>
  <c r="M20" i="40"/>
  <c r="K21" i="41"/>
  <c r="M20" i="41"/>
  <c r="K21" i="39"/>
  <c r="M20" i="39"/>
  <c r="K21" i="38"/>
  <c r="M20" i="38"/>
  <c r="I16" i="1"/>
  <c r="M21" i="49" l="1"/>
  <c r="O20" i="49"/>
  <c r="M21" i="47"/>
  <c r="O20" i="47"/>
  <c r="M21" i="48"/>
  <c r="O20" i="48"/>
  <c r="M21" i="46"/>
  <c r="O20" i="46"/>
  <c r="M21" i="44"/>
  <c r="O20" i="44"/>
  <c r="M21" i="42"/>
  <c r="O20" i="42"/>
  <c r="M21" i="43"/>
  <c r="O20" i="43"/>
  <c r="M21" i="45"/>
  <c r="O20" i="45"/>
  <c r="M21" i="41"/>
  <c r="O20" i="41"/>
  <c r="M21" i="40"/>
  <c r="O20" i="40"/>
  <c r="M21" i="39"/>
  <c r="O20" i="39"/>
  <c r="M21" i="38"/>
  <c r="O20" i="38"/>
  <c r="K16" i="1"/>
  <c r="K17" i="1" s="1"/>
  <c r="I17" i="1"/>
  <c r="O21" i="47" l="1"/>
  <c r="C22" i="47"/>
  <c r="C22" i="48"/>
  <c r="O21" i="48"/>
  <c r="C22" i="46"/>
  <c r="O21" i="46"/>
  <c r="C22" i="49"/>
  <c r="O21" i="49"/>
  <c r="C22" i="43"/>
  <c r="O21" i="43"/>
  <c r="C22" i="42"/>
  <c r="O21" i="42"/>
  <c r="C22" i="45"/>
  <c r="O21" i="45"/>
  <c r="C22" i="44"/>
  <c r="O21" i="44"/>
  <c r="C22" i="40"/>
  <c r="O21" i="40"/>
  <c r="O21" i="41"/>
  <c r="C22" i="41"/>
  <c r="C22" i="39"/>
  <c r="O21" i="39"/>
  <c r="C22" i="38"/>
  <c r="O21" i="38"/>
  <c r="M16" i="1"/>
  <c r="M17" i="1" s="1"/>
  <c r="C23" i="48" l="1"/>
  <c r="E22" i="48"/>
  <c r="C23" i="47"/>
  <c r="E22" i="47"/>
  <c r="C23" i="46"/>
  <c r="E22" i="46"/>
  <c r="C23" i="49"/>
  <c r="E22" i="49"/>
  <c r="C23" i="45"/>
  <c r="E22" i="45"/>
  <c r="C23" i="42"/>
  <c r="E22" i="42"/>
  <c r="C23" i="44"/>
  <c r="E22" i="44"/>
  <c r="C23" i="43"/>
  <c r="E22" i="43"/>
  <c r="C23" i="41"/>
  <c r="E22" i="41"/>
  <c r="C23" i="40"/>
  <c r="E22" i="40"/>
  <c r="C23" i="39"/>
  <c r="E22" i="39"/>
  <c r="C23" i="38"/>
  <c r="E22" i="38"/>
  <c r="O16" i="1"/>
  <c r="O17" i="1" s="1"/>
  <c r="E23" i="47" l="1"/>
  <c r="G22" i="47"/>
  <c r="E23" i="46"/>
  <c r="G22" i="46"/>
  <c r="E23" i="49"/>
  <c r="G22" i="49"/>
  <c r="E23" i="48"/>
  <c r="G22" i="48"/>
  <c r="E23" i="44"/>
  <c r="G22" i="44"/>
  <c r="E23" i="42"/>
  <c r="G22" i="42"/>
  <c r="G22" i="43"/>
  <c r="E23" i="43"/>
  <c r="E23" i="45"/>
  <c r="G22" i="45"/>
  <c r="E23" i="40"/>
  <c r="G22" i="40"/>
  <c r="E23" i="41"/>
  <c r="G22" i="41"/>
  <c r="E23" i="39"/>
  <c r="G22" i="39"/>
  <c r="G22" i="38"/>
  <c r="E23" i="38"/>
  <c r="C18" i="1"/>
  <c r="C19" i="1" s="1"/>
  <c r="I22" i="48" l="1"/>
  <c r="G23" i="48"/>
  <c r="G23" i="47"/>
  <c r="I22" i="47"/>
  <c r="G23" i="49"/>
  <c r="I22" i="49"/>
  <c r="G23" i="46"/>
  <c r="I22" i="46"/>
  <c r="G23" i="43"/>
  <c r="I22" i="43"/>
  <c r="G23" i="42"/>
  <c r="I22" i="42"/>
  <c r="G23" i="45"/>
  <c r="I22" i="45"/>
  <c r="G23" i="44"/>
  <c r="I22" i="44"/>
  <c r="G23" i="41"/>
  <c r="I22" i="41"/>
  <c r="G23" i="40"/>
  <c r="I22" i="40"/>
  <c r="G23" i="39"/>
  <c r="I22" i="39"/>
  <c r="G23" i="38"/>
  <c r="I22" i="38"/>
  <c r="E18" i="1"/>
  <c r="E19" i="1" s="1"/>
  <c r="I23" i="49" l="1"/>
  <c r="K22" i="49"/>
  <c r="I23" i="47"/>
  <c r="K22" i="47"/>
  <c r="I23" i="46"/>
  <c r="K22" i="46"/>
  <c r="I23" i="48"/>
  <c r="K22" i="48"/>
  <c r="I23" i="42"/>
  <c r="K22" i="42"/>
  <c r="I23" i="45"/>
  <c r="K22" i="45"/>
  <c r="I23" i="44"/>
  <c r="K22" i="44"/>
  <c r="I23" i="43"/>
  <c r="K22" i="43"/>
  <c r="I23" i="40"/>
  <c r="K22" i="40"/>
  <c r="I23" i="41"/>
  <c r="K22" i="41"/>
  <c r="I23" i="39"/>
  <c r="K22" i="39"/>
  <c r="I23" i="38"/>
  <c r="K22" i="38"/>
  <c r="G18" i="1"/>
  <c r="G19" i="1" s="1"/>
  <c r="K23" i="46" l="1"/>
  <c r="M22" i="46"/>
  <c r="K23" i="47"/>
  <c r="M22" i="47"/>
  <c r="M22" i="48"/>
  <c r="K23" i="48"/>
  <c r="K23" i="49"/>
  <c r="M22" i="49"/>
  <c r="K23" i="44"/>
  <c r="M22" i="44"/>
  <c r="K23" i="43"/>
  <c r="M22" i="43"/>
  <c r="K23" i="42"/>
  <c r="M22" i="42"/>
  <c r="K23" i="45"/>
  <c r="M22" i="45"/>
  <c r="K23" i="41"/>
  <c r="M22" i="41"/>
  <c r="M22" i="40"/>
  <c r="K23" i="40"/>
  <c r="K23" i="39"/>
  <c r="M22" i="39"/>
  <c r="K23" i="38"/>
  <c r="M22" i="38"/>
  <c r="I18" i="1"/>
  <c r="I19" i="1" s="1"/>
  <c r="M23" i="48" l="1"/>
  <c r="O22" i="48"/>
  <c r="O22" i="47"/>
  <c r="M23" i="47"/>
  <c r="M23" i="49"/>
  <c r="O22" i="49"/>
  <c r="M23" i="46"/>
  <c r="O22" i="46"/>
  <c r="M23" i="45"/>
  <c r="O22" i="45"/>
  <c r="M23" i="44"/>
  <c r="O22" i="44"/>
  <c r="M23" i="42"/>
  <c r="O22" i="42"/>
  <c r="M23" i="43"/>
  <c r="O22" i="43"/>
  <c r="M23" i="40"/>
  <c r="O22" i="40"/>
  <c r="M23" i="41"/>
  <c r="O22" i="41"/>
  <c r="M23" i="39"/>
  <c r="O22" i="39"/>
  <c r="M23" i="38"/>
  <c r="O22" i="38"/>
  <c r="K18" i="1"/>
  <c r="K19" i="1" s="1"/>
  <c r="O23" i="49" l="1"/>
  <c r="C24" i="49"/>
  <c r="O23" i="47"/>
  <c r="C24" i="47"/>
  <c r="C24" i="46"/>
  <c r="O23" i="46"/>
  <c r="C24" i="48"/>
  <c r="O23" i="48"/>
  <c r="O23" i="43"/>
  <c r="C24" i="43"/>
  <c r="O23" i="45"/>
  <c r="C24" i="45"/>
  <c r="C24" i="42"/>
  <c r="O23" i="42"/>
  <c r="C24" i="44"/>
  <c r="O23" i="44"/>
  <c r="O23" i="41"/>
  <c r="C24" i="41"/>
  <c r="C24" i="40"/>
  <c r="O23" i="40"/>
  <c r="O23" i="39"/>
  <c r="C24" i="39"/>
  <c r="O23" i="38"/>
  <c r="C24" i="38"/>
  <c r="M18" i="1"/>
  <c r="M19" i="1" s="1"/>
  <c r="C25" i="46" l="1"/>
  <c r="E24" i="46"/>
  <c r="C25" i="47"/>
  <c r="E24" i="47"/>
  <c r="C25" i="49"/>
  <c r="E24" i="49"/>
  <c r="C25" i="48"/>
  <c r="E24" i="48"/>
  <c r="C25" i="42"/>
  <c r="E24" i="42"/>
  <c r="C25" i="43"/>
  <c r="E24" i="43"/>
  <c r="C25" i="45"/>
  <c r="E24" i="45"/>
  <c r="C25" i="44"/>
  <c r="E24" i="44"/>
  <c r="C25" i="40"/>
  <c r="E24" i="40"/>
  <c r="C25" i="41"/>
  <c r="E24" i="41"/>
  <c r="C25" i="39"/>
  <c r="E24" i="39"/>
  <c r="C25" i="38"/>
  <c r="E24" i="38"/>
  <c r="O18" i="1"/>
  <c r="O19" i="1" s="1"/>
  <c r="E25" i="49" l="1"/>
  <c r="G24" i="49"/>
  <c r="E25" i="47"/>
  <c r="G24" i="47"/>
  <c r="E25" i="48"/>
  <c r="G24" i="48"/>
  <c r="E25" i="46"/>
  <c r="G24" i="46"/>
  <c r="E25" i="43"/>
  <c r="G24" i="43"/>
  <c r="E25" i="44"/>
  <c r="G24" i="44"/>
  <c r="E25" i="42"/>
  <c r="G24" i="42"/>
  <c r="E25" i="45"/>
  <c r="G24" i="45"/>
  <c r="E25" i="41"/>
  <c r="G24" i="41"/>
  <c r="E25" i="40"/>
  <c r="G24" i="40"/>
  <c r="E25" i="39"/>
  <c r="G24" i="39"/>
  <c r="E25" i="38"/>
  <c r="G24" i="38"/>
  <c r="C20" i="1"/>
  <c r="C21" i="1" s="1"/>
  <c r="I24" i="48" l="1"/>
  <c r="G25" i="48"/>
  <c r="G25" i="47"/>
  <c r="I24" i="47"/>
  <c r="I24" i="46"/>
  <c r="G25" i="46"/>
  <c r="G25" i="49"/>
  <c r="I24" i="49"/>
  <c r="I24" i="42"/>
  <c r="G25" i="42"/>
  <c r="I24" i="44"/>
  <c r="G25" i="44"/>
  <c r="G25" i="45"/>
  <c r="I24" i="45"/>
  <c r="G25" i="43"/>
  <c r="I24" i="43"/>
  <c r="G25" i="40"/>
  <c r="I24" i="40"/>
  <c r="G25" i="41"/>
  <c r="I24" i="41"/>
  <c r="G25" i="39"/>
  <c r="I24" i="39"/>
  <c r="G25" i="38"/>
  <c r="I24" i="38"/>
  <c r="E20" i="1"/>
  <c r="E21" i="1" s="1"/>
  <c r="I25" i="46" l="1"/>
  <c r="K24" i="46"/>
  <c r="I25" i="47"/>
  <c r="K24" i="47"/>
  <c r="I25" i="49"/>
  <c r="K24" i="49"/>
  <c r="I25" i="48"/>
  <c r="K24" i="48"/>
  <c r="I25" i="44"/>
  <c r="K24" i="44"/>
  <c r="I25" i="43"/>
  <c r="K24" i="43"/>
  <c r="I25" i="45"/>
  <c r="K24" i="45"/>
  <c r="I25" i="42"/>
  <c r="K24" i="42"/>
  <c r="I25" i="41"/>
  <c r="K24" i="41"/>
  <c r="I25" i="40"/>
  <c r="K24" i="40"/>
  <c r="I25" i="39"/>
  <c r="K24" i="39"/>
  <c r="I25" i="38"/>
  <c r="K24" i="38"/>
  <c r="G20" i="1"/>
  <c r="G21" i="1" s="1"/>
  <c r="K25" i="47" l="1"/>
  <c r="M24" i="47"/>
  <c r="K25" i="48"/>
  <c r="M24" i="48"/>
  <c r="K25" i="46"/>
  <c r="M24" i="46"/>
  <c r="K25" i="49"/>
  <c r="M24" i="49"/>
  <c r="K25" i="43"/>
  <c r="M24" i="43"/>
  <c r="K25" i="42"/>
  <c r="M24" i="42"/>
  <c r="K25" i="44"/>
  <c r="M24" i="44"/>
  <c r="K25" i="45"/>
  <c r="M24" i="45"/>
  <c r="K25" i="40"/>
  <c r="M24" i="40"/>
  <c r="K25" i="41"/>
  <c r="M24" i="41"/>
  <c r="K25" i="39"/>
  <c r="M24" i="39"/>
  <c r="K25" i="38"/>
  <c r="M24" i="38"/>
  <c r="I20" i="1"/>
  <c r="I21" i="1" s="1"/>
  <c r="M25" i="46" l="1"/>
  <c r="O24" i="46"/>
  <c r="M25" i="48"/>
  <c r="O24" i="48"/>
  <c r="M25" i="49"/>
  <c r="O24" i="49"/>
  <c r="O24" i="47"/>
  <c r="M25" i="47"/>
  <c r="M25" i="44"/>
  <c r="O24" i="44"/>
  <c r="M25" i="42"/>
  <c r="O24" i="42"/>
  <c r="M25" i="45"/>
  <c r="O24" i="45"/>
  <c r="M25" i="43"/>
  <c r="O24" i="43"/>
  <c r="M25" i="41"/>
  <c r="O24" i="41"/>
  <c r="M25" i="40"/>
  <c r="O24" i="40"/>
  <c r="M25" i="39"/>
  <c r="O24" i="39"/>
  <c r="M25" i="38"/>
  <c r="O24" i="38"/>
  <c r="K20" i="1"/>
  <c r="K21" i="1" s="1"/>
  <c r="C26" i="46" l="1"/>
  <c r="O25" i="46"/>
  <c r="C26" i="49"/>
  <c r="O25" i="49"/>
  <c r="C26" i="48"/>
  <c r="O25" i="48"/>
  <c r="C26" i="47"/>
  <c r="O25" i="47"/>
  <c r="C26" i="42"/>
  <c r="O25" i="42"/>
  <c r="O25" i="43"/>
  <c r="C26" i="43"/>
  <c r="C26" i="44"/>
  <c r="O25" i="44"/>
  <c r="C26" i="45"/>
  <c r="O25" i="45"/>
  <c r="C26" i="40"/>
  <c r="O25" i="40"/>
  <c r="C26" i="41"/>
  <c r="O25" i="41"/>
  <c r="C26" i="39"/>
  <c r="O25" i="39"/>
  <c r="C26" i="38"/>
  <c r="O25" i="38"/>
  <c r="M20" i="1"/>
  <c r="M21" i="1" s="1"/>
  <c r="C27" i="48" l="1"/>
  <c r="E26" i="48"/>
  <c r="E27" i="48" s="1"/>
  <c r="C27" i="49"/>
  <c r="E26" i="49"/>
  <c r="E27" i="49" s="1"/>
  <c r="E26" i="47"/>
  <c r="E27" i="47" s="1"/>
  <c r="C27" i="47"/>
  <c r="C27" i="46"/>
  <c r="E26" i="46"/>
  <c r="E27" i="46" s="1"/>
  <c r="C27" i="43"/>
  <c r="E26" i="43"/>
  <c r="E27" i="43" s="1"/>
  <c r="C27" i="44"/>
  <c r="E26" i="44"/>
  <c r="E27" i="44" s="1"/>
  <c r="C27" i="45"/>
  <c r="E26" i="45"/>
  <c r="E27" i="45" s="1"/>
  <c r="C27" i="42"/>
  <c r="E26" i="42"/>
  <c r="E27" i="42" s="1"/>
  <c r="E26" i="41"/>
  <c r="E27" i="41" s="1"/>
  <c r="C27" i="41"/>
  <c r="C27" i="40"/>
  <c r="E26" i="40"/>
  <c r="E27" i="40" s="1"/>
  <c r="C27" i="39"/>
  <c r="E26" i="39"/>
  <c r="E27" i="39" s="1"/>
  <c r="C27" i="38"/>
  <c r="E26" i="38"/>
  <c r="E27" i="38" s="1"/>
  <c r="O20" i="1"/>
  <c r="O21" i="1" s="1"/>
  <c r="C22" i="1" l="1"/>
  <c r="C23" i="1" s="1"/>
  <c r="E22" i="1" l="1"/>
  <c r="E23" i="1" s="1"/>
  <c r="G22" i="1" l="1"/>
  <c r="G23" i="1" s="1"/>
  <c r="I22" i="1" l="1"/>
  <c r="I23" i="1" s="1"/>
  <c r="K22" i="1" l="1"/>
  <c r="K23" i="1" s="1"/>
  <c r="M22" i="1" l="1"/>
  <c r="M23" i="1" s="1"/>
  <c r="O22" i="1" l="1"/>
  <c r="O23" i="1" s="1"/>
  <c r="C24" i="1" l="1"/>
  <c r="C25" i="1" s="1"/>
  <c r="E24" i="1" l="1"/>
  <c r="E25" i="1" s="1"/>
  <c r="G24" i="1" l="1"/>
  <c r="G25" i="1" s="1"/>
  <c r="I24" i="1" l="1"/>
  <c r="I25" i="1" s="1"/>
  <c r="K24" i="1" l="1"/>
  <c r="K25" i="1" s="1"/>
  <c r="M24" i="1" l="1"/>
  <c r="M25" i="1" s="1"/>
  <c r="O24" i="1" l="1"/>
  <c r="O25" i="1" s="1"/>
  <c r="C26" i="1" l="1"/>
  <c r="E26" i="1" l="1"/>
  <c r="E27"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2ED62C45-AD6D-4BA1-A6E5-93C7F1FA7DAF}">
      <text>
        <r>
          <rPr>
            <b/>
            <sz val="9"/>
            <color indexed="81"/>
            <rFont val="BIZ UDゴシック"/>
            <family val="3"/>
            <charset val="128"/>
          </rPr>
          <t>作成者:</t>
        </r>
        <r>
          <rPr>
            <sz val="9"/>
            <color indexed="81"/>
            <rFont val="BIZ UDゴシック"/>
            <family val="3"/>
            <charset val="128"/>
          </rPr>
          <t xml:space="preserve">
振替休日に該当しない場合、ブランクにすると具合が悪いので、便宜的に1900年1月1日にしています。
国民の休日も同様</t>
        </r>
      </text>
    </comment>
  </commentList>
</comments>
</file>

<file path=xl/sharedStrings.xml><?xml version="1.0" encoding="utf-8"?>
<sst xmlns="http://schemas.openxmlformats.org/spreadsheetml/2006/main" count="333" uniqueCount="78">
  <si>
    <t>日</t>
  </si>
  <si>
    <t>月</t>
  </si>
  <si>
    <t>火</t>
  </si>
  <si>
    <t>水</t>
  </si>
  <si>
    <t>木</t>
  </si>
  <si>
    <t>金</t>
  </si>
  <si>
    <t>土</t>
  </si>
  <si>
    <t>基準年度</t>
    <rPh sb="0" eb="2">
      <t>キジュン</t>
    </rPh>
    <rPh sb="2" eb="4">
      <t>ネンド</t>
    </rPh>
    <phoneticPr fontId="15"/>
  </si>
  <si>
    <t>祝祭日</t>
    <rPh sb="0" eb="2">
      <t>シュクサイ</t>
    </rPh>
    <rPh sb="2" eb="3">
      <t>ニチ</t>
    </rPh>
    <phoneticPr fontId="15"/>
  </si>
  <si>
    <t>祝祭日名</t>
    <rPh sb="0" eb="3">
      <t>シュクサイジツ</t>
    </rPh>
    <rPh sb="3" eb="4">
      <t>メイ</t>
    </rPh>
    <phoneticPr fontId="15"/>
  </si>
  <si>
    <t>備考</t>
    <rPh sb="0" eb="2">
      <t>ビコウ</t>
    </rPh>
    <phoneticPr fontId="15"/>
  </si>
  <si>
    <t>昭和の日</t>
    <rPh sb="0" eb="2">
      <t>ショウワ</t>
    </rPh>
    <rPh sb="3" eb="4">
      <t>ヒ</t>
    </rPh>
    <phoneticPr fontId="15"/>
  </si>
  <si>
    <t>4/29</t>
    <phoneticPr fontId="15"/>
  </si>
  <si>
    <t>振替休日</t>
    <rPh sb="0" eb="2">
      <t>フリカエ</t>
    </rPh>
    <rPh sb="2" eb="4">
      <t>キュウジツ</t>
    </rPh>
    <phoneticPr fontId="15"/>
  </si>
  <si>
    <t>4/29が日曜日なら4/30</t>
    <rPh sb="5" eb="8">
      <t>ニチヨウビ</t>
    </rPh>
    <phoneticPr fontId="15"/>
  </si>
  <si>
    <t>国民の祝日</t>
    <rPh sb="0" eb="2">
      <t>コクミン</t>
    </rPh>
    <rPh sb="3" eb="5">
      <t>シュクジツ</t>
    </rPh>
    <phoneticPr fontId="15"/>
  </si>
  <si>
    <t>2019年4月30日</t>
    <rPh sb="4" eb="5">
      <t>ネン</t>
    </rPh>
    <rPh sb="6" eb="7">
      <t>ガツ</t>
    </rPh>
    <rPh sb="9" eb="10">
      <t>ニチ</t>
    </rPh>
    <phoneticPr fontId="17"/>
  </si>
  <si>
    <t>即位の日</t>
    <rPh sb="0" eb="2">
      <t>ソクイ</t>
    </rPh>
    <rPh sb="3" eb="4">
      <t>ヒ</t>
    </rPh>
    <phoneticPr fontId="17"/>
  </si>
  <si>
    <t>2019年5月1日</t>
    <rPh sb="4" eb="5">
      <t>ネン</t>
    </rPh>
    <rPh sb="6" eb="7">
      <t>ガツ</t>
    </rPh>
    <rPh sb="8" eb="9">
      <t>ニチ</t>
    </rPh>
    <phoneticPr fontId="17"/>
  </si>
  <si>
    <t>2019年5月2日</t>
    <rPh sb="4" eb="5">
      <t>ネン</t>
    </rPh>
    <rPh sb="6" eb="7">
      <t>ガツ</t>
    </rPh>
    <rPh sb="8" eb="9">
      <t>ニチ</t>
    </rPh>
    <phoneticPr fontId="17"/>
  </si>
  <si>
    <t>憲法記念日</t>
    <rPh sb="0" eb="2">
      <t>ケンポウ</t>
    </rPh>
    <rPh sb="2" eb="5">
      <t>キネンビ</t>
    </rPh>
    <phoneticPr fontId="15"/>
  </si>
  <si>
    <t>5/3</t>
    <phoneticPr fontId="15"/>
  </si>
  <si>
    <t>みどりの日</t>
    <rPh sb="4" eb="5">
      <t>ヒ</t>
    </rPh>
    <phoneticPr fontId="15"/>
  </si>
  <si>
    <t>5/4</t>
    <phoneticPr fontId="15"/>
  </si>
  <si>
    <t>こどもの日</t>
    <rPh sb="4" eb="5">
      <t>ヒ</t>
    </rPh>
    <phoneticPr fontId="15"/>
  </si>
  <si>
    <t>5/5</t>
    <phoneticPr fontId="15"/>
  </si>
  <si>
    <t>5/3から5/5の間に日曜日があれば、5/6</t>
    <rPh sb="9" eb="10">
      <t>アイダ</t>
    </rPh>
    <rPh sb="11" eb="14">
      <t>ニチヨウビ</t>
    </rPh>
    <phoneticPr fontId="15"/>
  </si>
  <si>
    <t>海の日</t>
    <rPh sb="0" eb="1">
      <t>ウミ</t>
    </rPh>
    <rPh sb="2" eb="3">
      <t>ヒ</t>
    </rPh>
    <phoneticPr fontId="15"/>
  </si>
  <si>
    <t>7月第3月曜日（2020年に限り7/23、2021年に限り7/22）</t>
    <rPh sb="1" eb="2">
      <t>ガツ</t>
    </rPh>
    <rPh sb="2" eb="3">
      <t>ダイ</t>
    </rPh>
    <rPh sb="4" eb="7">
      <t>ゲツヨウビ</t>
    </rPh>
    <rPh sb="12" eb="13">
      <t>ネン</t>
    </rPh>
    <rPh sb="14" eb="15">
      <t>カギ</t>
    </rPh>
    <rPh sb="25" eb="26">
      <t>ネン</t>
    </rPh>
    <rPh sb="27" eb="28">
      <t>カギ</t>
    </rPh>
    <phoneticPr fontId="15"/>
  </si>
  <si>
    <t>山の日</t>
    <rPh sb="0" eb="1">
      <t>ヤマ</t>
    </rPh>
    <rPh sb="2" eb="3">
      <t>ヒ</t>
    </rPh>
    <phoneticPr fontId="18"/>
  </si>
  <si>
    <t>8/11（2020年に限り8/10、2021年に限り8/8）</t>
    <rPh sb="9" eb="10">
      <t>ネン</t>
    </rPh>
    <rPh sb="11" eb="12">
      <t>カギ</t>
    </rPh>
    <rPh sb="22" eb="23">
      <t>ネン</t>
    </rPh>
    <rPh sb="24" eb="25">
      <t>カギ</t>
    </rPh>
    <phoneticPr fontId="18"/>
  </si>
  <si>
    <t>山の日が日曜日ならその翌日</t>
    <rPh sb="0" eb="1">
      <t>ヤマ</t>
    </rPh>
    <rPh sb="2" eb="3">
      <t>ヒ</t>
    </rPh>
    <rPh sb="4" eb="7">
      <t>ニチヨウビ</t>
    </rPh>
    <rPh sb="11" eb="13">
      <t>ヨクジツ</t>
    </rPh>
    <phoneticPr fontId="15"/>
  </si>
  <si>
    <t>敬老の日</t>
    <rPh sb="0" eb="2">
      <t>ケイロウ</t>
    </rPh>
    <rPh sb="3" eb="4">
      <t>ヒ</t>
    </rPh>
    <phoneticPr fontId="15"/>
  </si>
  <si>
    <t>9月第3月曜日</t>
    <rPh sb="1" eb="2">
      <t>ガツ</t>
    </rPh>
    <rPh sb="2" eb="3">
      <t>ダイ</t>
    </rPh>
    <rPh sb="4" eb="7">
      <t>ゲツヨウビ</t>
    </rPh>
    <phoneticPr fontId="15"/>
  </si>
  <si>
    <t>国民の休日</t>
    <rPh sb="0" eb="2">
      <t>コクミン</t>
    </rPh>
    <rPh sb="3" eb="5">
      <t>キュウジツ</t>
    </rPh>
    <phoneticPr fontId="15"/>
  </si>
  <si>
    <t>敬老の日と秋分の日の間なら適用</t>
    <rPh sb="0" eb="2">
      <t>ケイロウ</t>
    </rPh>
    <rPh sb="3" eb="4">
      <t>ヒ</t>
    </rPh>
    <rPh sb="5" eb="6">
      <t>アキ</t>
    </rPh>
    <rPh sb="6" eb="7">
      <t>ブン</t>
    </rPh>
    <rPh sb="8" eb="9">
      <t>ヒ</t>
    </rPh>
    <rPh sb="10" eb="11">
      <t>アイダ</t>
    </rPh>
    <rPh sb="13" eb="15">
      <t>テキヨウ</t>
    </rPh>
    <phoneticPr fontId="15"/>
  </si>
  <si>
    <t>秋分の日</t>
    <rPh sb="0" eb="1">
      <t>アキ</t>
    </rPh>
    <rPh sb="1" eb="2">
      <t>ブン</t>
    </rPh>
    <rPh sb="3" eb="4">
      <t>ヒ</t>
    </rPh>
    <phoneticPr fontId="15"/>
  </si>
  <si>
    <t>西暦が4で割り切れれば9/22、それ以外は9/23（2044年まで）</t>
    <rPh sb="0" eb="2">
      <t>セイレキ</t>
    </rPh>
    <rPh sb="5" eb="6">
      <t>ワ</t>
    </rPh>
    <rPh sb="7" eb="8">
      <t>キ</t>
    </rPh>
    <rPh sb="18" eb="20">
      <t>イガイ</t>
    </rPh>
    <rPh sb="30" eb="31">
      <t>ネン</t>
    </rPh>
    <phoneticPr fontId="15"/>
  </si>
  <si>
    <t>9/23が日曜日なら9/24</t>
    <rPh sb="5" eb="8">
      <t>ニチヨウビ</t>
    </rPh>
    <phoneticPr fontId="15"/>
  </si>
  <si>
    <t>即位礼正殿の儀</t>
    <rPh sb="0" eb="2">
      <t>ソクイ</t>
    </rPh>
    <rPh sb="2" eb="3">
      <t>レイ</t>
    </rPh>
    <rPh sb="3" eb="5">
      <t>セイデン</t>
    </rPh>
    <rPh sb="6" eb="7">
      <t>ギ</t>
    </rPh>
    <phoneticPr fontId="17"/>
  </si>
  <si>
    <t>スポーツの日</t>
    <rPh sb="5" eb="6">
      <t>ヒ</t>
    </rPh>
    <phoneticPr fontId="15"/>
  </si>
  <si>
    <t>10月第2月曜日（2020年に限り7/24、2021年に限り7/23）</t>
    <rPh sb="2" eb="3">
      <t>ガツ</t>
    </rPh>
    <rPh sb="3" eb="4">
      <t>ダイ</t>
    </rPh>
    <rPh sb="5" eb="8">
      <t>ゲツヨウビ</t>
    </rPh>
    <rPh sb="13" eb="14">
      <t>ネン</t>
    </rPh>
    <rPh sb="15" eb="16">
      <t>カギ</t>
    </rPh>
    <rPh sb="26" eb="27">
      <t>ネン</t>
    </rPh>
    <rPh sb="28" eb="29">
      <t>カギ</t>
    </rPh>
    <phoneticPr fontId="15"/>
  </si>
  <si>
    <t>文化の日</t>
    <rPh sb="0" eb="2">
      <t>ブンカ</t>
    </rPh>
    <rPh sb="3" eb="4">
      <t>ヒ</t>
    </rPh>
    <phoneticPr fontId="15"/>
  </si>
  <si>
    <t>11/3</t>
    <phoneticPr fontId="15"/>
  </si>
  <si>
    <t>11/3が日曜日なら11/4</t>
    <rPh sb="5" eb="8">
      <t>ニチヨウビ</t>
    </rPh>
    <phoneticPr fontId="15"/>
  </si>
  <si>
    <t>勤労感謝の日</t>
    <rPh sb="0" eb="2">
      <t>キンロウ</t>
    </rPh>
    <rPh sb="2" eb="4">
      <t>カンシャ</t>
    </rPh>
    <rPh sb="5" eb="6">
      <t>ヒ</t>
    </rPh>
    <phoneticPr fontId="15"/>
  </si>
  <si>
    <t>11/23</t>
    <phoneticPr fontId="15"/>
  </si>
  <si>
    <t>11/23が日曜日なら11/24</t>
    <rPh sb="6" eb="9">
      <t>ニチヨウビ</t>
    </rPh>
    <phoneticPr fontId="15"/>
  </si>
  <si>
    <t>天皇誕生日</t>
    <rPh sb="0" eb="2">
      <t>テンノウ</t>
    </rPh>
    <rPh sb="2" eb="5">
      <t>タンジョウビ</t>
    </rPh>
    <phoneticPr fontId="15"/>
  </si>
  <si>
    <t>12/23（2018年まで）</t>
    <rPh sb="10" eb="11">
      <t>ネン</t>
    </rPh>
    <phoneticPr fontId="15"/>
  </si>
  <si>
    <t>12/23が日曜日なら12/24</t>
    <rPh sb="6" eb="9">
      <t>ニチヨウビ</t>
    </rPh>
    <phoneticPr fontId="15"/>
  </si>
  <si>
    <t>元旦</t>
    <rPh sb="0" eb="2">
      <t>ガンタン</t>
    </rPh>
    <phoneticPr fontId="15"/>
  </si>
  <si>
    <t>1/1</t>
    <phoneticPr fontId="15"/>
  </si>
  <si>
    <t>成人の日</t>
    <rPh sb="0" eb="2">
      <t>セイジン</t>
    </rPh>
    <rPh sb="3" eb="4">
      <t>ヒ</t>
    </rPh>
    <phoneticPr fontId="15"/>
  </si>
  <si>
    <t>1月第2月曜日</t>
    <rPh sb="1" eb="2">
      <t>ガツ</t>
    </rPh>
    <rPh sb="2" eb="3">
      <t>ダイ</t>
    </rPh>
    <rPh sb="4" eb="7">
      <t>ゲツヨウビ</t>
    </rPh>
    <phoneticPr fontId="15"/>
  </si>
  <si>
    <t>建国記念日</t>
    <rPh sb="0" eb="2">
      <t>ケンコク</t>
    </rPh>
    <rPh sb="2" eb="5">
      <t>キネンビ</t>
    </rPh>
    <phoneticPr fontId="15"/>
  </si>
  <si>
    <t>政令で定める日（2/11）</t>
    <rPh sb="0" eb="2">
      <t>セイレイ</t>
    </rPh>
    <rPh sb="3" eb="4">
      <t>サダ</t>
    </rPh>
    <rPh sb="6" eb="7">
      <t>ヒ</t>
    </rPh>
    <phoneticPr fontId="15"/>
  </si>
  <si>
    <t>2/11が日曜日なら2/12</t>
    <rPh sb="5" eb="8">
      <t>ニチヨウビ</t>
    </rPh>
    <phoneticPr fontId="15"/>
  </si>
  <si>
    <t>2/23</t>
    <phoneticPr fontId="15"/>
  </si>
  <si>
    <t>2/23が日曜日なら2/24</t>
    <rPh sb="5" eb="8">
      <t>ニチヨウビ</t>
    </rPh>
    <phoneticPr fontId="15"/>
  </si>
  <si>
    <t>春分の日</t>
    <rPh sb="0" eb="1">
      <t>ハル</t>
    </rPh>
    <rPh sb="1" eb="2">
      <t>ブン</t>
    </rPh>
    <rPh sb="3" eb="4">
      <t>ヒ</t>
    </rPh>
    <phoneticPr fontId="15"/>
  </si>
  <si>
    <t>3/20が日曜日なら3/21</t>
    <rPh sb="5" eb="8">
      <t>ニチヨウビ</t>
    </rPh>
    <phoneticPr fontId="15"/>
  </si>
  <si>
    <t>月</t>
    <rPh sb="0" eb="1">
      <t>ガツ</t>
    </rPh>
    <phoneticPr fontId="1"/>
  </si>
  <si>
    <t>勤務予定表</t>
    <rPh sb="0" eb="5">
      <t>キンムヨテイヒョウ</t>
    </rPh>
    <phoneticPr fontId="1"/>
  </si>
  <si>
    <t>【記載要領】</t>
    <rPh sb="1" eb="5">
      <t>キサイヨウリョウ</t>
    </rPh>
    <phoneticPr fontId="1"/>
  </si>
  <si>
    <t>①雇用契約・シフト上の勤務日は、日付の右側に「○」を記載してください。</t>
    <rPh sb="1" eb="5">
      <t>コヨウケイヤク</t>
    </rPh>
    <rPh sb="9" eb="10">
      <t>ジョウ</t>
    </rPh>
    <rPh sb="11" eb="14">
      <t>キンムビ</t>
    </rPh>
    <rPh sb="16" eb="18">
      <t>ヒヅケ</t>
    </rPh>
    <rPh sb="19" eb="21">
      <t>ミギガワ</t>
    </rPh>
    <rPh sb="26" eb="28">
      <t>キサイ</t>
    </rPh>
    <phoneticPr fontId="1"/>
  </si>
  <si>
    <t>②雇用契約・シフト上の休日または休暇・休業取得予定日は、日付の右側に「休」を記載してください。</t>
    <rPh sb="1" eb="5">
      <t>コヨウケイヤク</t>
    </rPh>
    <rPh sb="9" eb="10">
      <t>ジョウ</t>
    </rPh>
    <rPh sb="11" eb="13">
      <t>キュウジツ</t>
    </rPh>
    <rPh sb="16" eb="18">
      <t>キュウカ</t>
    </rPh>
    <rPh sb="19" eb="21">
      <t>キュウギョウ</t>
    </rPh>
    <rPh sb="21" eb="23">
      <t>シュトク</t>
    </rPh>
    <rPh sb="23" eb="26">
      <t>ヨテイビ</t>
    </rPh>
    <rPh sb="28" eb="30">
      <t>ヒヅケ</t>
    </rPh>
    <rPh sb="31" eb="33">
      <t>ミギガワ</t>
    </rPh>
    <rPh sb="35" eb="36">
      <t>ヤス</t>
    </rPh>
    <rPh sb="38" eb="40">
      <t>キサイ</t>
    </rPh>
    <phoneticPr fontId="1"/>
  </si>
  <si>
    <t>備考</t>
    <rPh sb="0" eb="2">
      <t>ビコウ</t>
    </rPh>
    <phoneticPr fontId="1"/>
  </si>
  <si>
    <t>フリガナ</t>
    <phoneticPr fontId="1"/>
  </si>
  <si>
    <t>○○　○○</t>
    <phoneticPr fontId="1"/>
  </si>
  <si>
    <t>休</t>
  </si>
  <si>
    <t>○</t>
  </si>
  <si>
    <t>　下記のとおり、勤務予定を届け出ます。</t>
    <rPh sb="1" eb="3">
      <t>カキ</t>
    </rPh>
    <rPh sb="8" eb="10">
      <t>キンム</t>
    </rPh>
    <rPh sb="10" eb="12">
      <t>ヨテイ</t>
    </rPh>
    <rPh sb="13" eb="14">
      <t>トド</t>
    </rPh>
    <rPh sb="15" eb="16">
      <t>デ</t>
    </rPh>
    <phoneticPr fontId="1"/>
  </si>
  <si>
    <t>保護者氏名</t>
    <rPh sb="0" eb="3">
      <t>ホゴシャ</t>
    </rPh>
    <rPh sb="3" eb="5">
      <t>シメイ</t>
    </rPh>
    <phoneticPr fontId="1"/>
  </si>
  <si>
    <t>※内容の確認のため、市より事業所へ問い合わせを行うことがありますので、あらかじめご了承ください。</t>
    <phoneticPr fontId="1"/>
  </si>
  <si>
    <r>
      <t xml:space="preserve">備考
</t>
    </r>
    <r>
      <rPr>
        <sz val="11"/>
        <color theme="1"/>
        <rFont val="Meiryo UI"/>
        <family val="3"/>
        <charset val="128"/>
      </rPr>
      <t>16日～22日は夜勤（22:00～翌7:00）</t>
    </r>
    <rPh sb="0" eb="2">
      <t>ビコウ</t>
    </rPh>
    <phoneticPr fontId="1"/>
  </si>
  <si>
    <t>西暦が4で割った余りが２以下なら3/20、それ以外は3/21</t>
    <rPh sb="0" eb="2">
      <t>セイレキ</t>
    </rPh>
    <rPh sb="5" eb="6">
      <t>ワ</t>
    </rPh>
    <rPh sb="8" eb="9">
      <t>アマ</t>
    </rPh>
    <rPh sb="12" eb="14">
      <t>イカ</t>
    </rPh>
    <rPh sb="23" eb="25">
      <t>イガイ</t>
    </rPh>
    <phoneticPr fontId="15"/>
  </si>
  <si>
    <r>
      <t xml:space="preserve">【注意事項】
○勤務先での勤務予定表作成が間に合わない場合に限り使用してください。
○25日までに、勤務先にて作成した勤務予定表を必ず提出してください。
</t>
    </r>
    <r>
      <rPr>
        <b/>
        <sz val="14"/>
        <color theme="1"/>
        <rFont val="Meiryo UI"/>
        <family val="3"/>
        <charset val="128"/>
      </rPr>
      <t>※勤務先作成のものが提出されない場合、休日保育を利用できません</t>
    </r>
    <rPh sb="45" eb="46">
      <t>ニチ</t>
    </rPh>
    <rPh sb="50" eb="53">
      <t>キンムサキ</t>
    </rPh>
    <rPh sb="55" eb="57">
      <t>サクセイ</t>
    </rPh>
    <rPh sb="61" eb="63">
      <t>ヨテイ</t>
    </rPh>
    <rPh sb="65" eb="66">
      <t>カナラ</t>
    </rPh>
    <rPh sb="78" eb="81">
      <t>キンムサキ</t>
    </rPh>
    <rPh sb="81" eb="83">
      <t>サクセイ</t>
    </rPh>
    <rPh sb="87" eb="89">
      <t>テイシュツ</t>
    </rPh>
    <rPh sb="93" eb="95">
      <t>バアイ</t>
    </rPh>
    <rPh sb="96" eb="98">
      <t>キュウジツ</t>
    </rPh>
    <rPh sb="98" eb="100">
      <t>ホイク</t>
    </rPh>
    <rPh sb="101" eb="10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</si>
</sst>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0_ "/>
    <numFmt numFmtId="178" formatCode="0&quot;年&quot;"/>
    <numFmt numFmtId="179" formatCode="\(&quot;令&quot;&quot;和&quot;0&quot;年&quot;\)"/>
  </numFmts>
  <fonts count="25" x14ac:knownFonts="1">
    <font>
      <sz val="11"/>
      <color theme="1"/>
      <name val="游ゴシック"/>
      <family val="2"/>
      <charset val="128"/>
    </font>
    <font>
      <sz val="6"/>
      <name val="游ゴシック"/>
      <family val="2"/>
      <charset val="128"/>
    </font>
    <font>
      <b/>
      <sz val="14"/>
      <color theme="1"/>
      <name val="Meiryo UI"/>
      <family val="3"/>
      <charset val="128"/>
    </font>
    <font>
      <b/>
      <sz val="18"/>
      <color theme="1"/>
      <name val="Meiryo UI"/>
      <family val="3"/>
      <charset val="128"/>
    </font>
    <font>
      <b/>
      <sz val="28"/>
      <color theme="1"/>
      <name val="Meiryo UI"/>
      <family val="3"/>
      <charset val="128"/>
    </font>
    <font>
      <b/>
      <sz val="16"/>
      <color theme="1"/>
      <name val="Meiryo UI"/>
      <family val="3"/>
      <charset val="128"/>
    </font>
    <font>
      <b/>
      <sz val="11"/>
      <color rgb="FFFF0000"/>
      <name val="Meiryo UI"/>
      <family val="3"/>
      <charset val="128"/>
    </font>
    <font>
      <b/>
      <sz val="11"/>
      <color theme="1"/>
      <name val="Meiryo UI"/>
      <family val="3"/>
      <charset val="128"/>
    </font>
    <font>
      <b/>
      <sz val="11"/>
      <color theme="4"/>
      <name val="Meiryo UI"/>
      <family val="3"/>
      <charset val="128"/>
    </font>
    <font>
      <b/>
      <sz val="9"/>
      <color theme="1"/>
      <name val="Meiryo UI"/>
      <family val="3"/>
      <charset val="128"/>
    </font>
    <font>
      <b/>
      <sz val="9"/>
      <color rgb="FFFF0000"/>
      <name val="Meiryo UI"/>
      <family val="3"/>
      <charset val="128"/>
    </font>
    <font>
      <sz val="8"/>
      <color theme="1"/>
      <name val="Meiryo UI"/>
      <family val="3"/>
      <charset val="128"/>
    </font>
    <font>
      <b/>
      <sz val="8"/>
      <color theme="1"/>
      <name val="Meiryo UI"/>
      <family val="3"/>
      <charset val="128"/>
    </font>
    <font>
      <sz val="11"/>
      <color theme="1"/>
      <name val="游ゴシック"/>
      <family val="3"/>
      <charset val="128"/>
      <scheme val="minor"/>
    </font>
    <font>
      <sz val="14"/>
      <name val="BIZ UDゴシック"/>
      <family val="3"/>
      <charset val="128"/>
    </font>
    <font>
      <sz val="7"/>
      <name val="Terminal"/>
      <family val="3"/>
      <charset val="255"/>
    </font>
    <font>
      <sz val="11"/>
      <color theme="1"/>
      <name val="BIZ UDゴシック"/>
      <family val="3"/>
      <charset val="128"/>
    </font>
    <font>
      <sz val="6"/>
      <name val="ＭＳ Ｐゴシック"/>
      <family val="3"/>
      <charset val="128"/>
    </font>
    <font>
      <sz val="6"/>
      <name val="游ゴシック"/>
      <family val="3"/>
      <charset val="128"/>
      <scheme val="minor"/>
    </font>
    <font>
      <b/>
      <sz val="9"/>
      <color indexed="81"/>
      <name val="BIZ UDゴシック"/>
      <family val="3"/>
      <charset val="128"/>
    </font>
    <font>
      <sz val="9"/>
      <color indexed="81"/>
      <name val="BIZ UDゴシック"/>
      <family val="3"/>
      <charset val="128"/>
    </font>
    <font>
      <sz val="14"/>
      <color theme="1"/>
      <name val="Meiryo UI"/>
      <family val="3"/>
      <charset val="128"/>
    </font>
    <font>
      <sz val="10"/>
      <color theme="1"/>
      <name val="Meiryo UI"/>
      <family val="3"/>
      <charset val="128"/>
    </font>
    <font>
      <sz val="12"/>
      <color theme="1"/>
      <name val="Meiryo UI"/>
      <family val="3"/>
      <charset val="128"/>
    </font>
    <font>
      <sz val="11"/>
      <color theme="1"/>
      <name val="Meiryo UI"/>
      <family val="3"/>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3" fillId="0" borderId="0">
      <alignment vertical="center"/>
    </xf>
  </cellStyleXfs>
  <cellXfs count="96">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xf>
    <xf numFmtId="176" fontId="7" fillId="0" borderId="6"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7" fillId="0" borderId="3" xfId="0" applyFont="1" applyBorder="1">
      <alignment vertical="center"/>
    </xf>
    <xf numFmtId="176" fontId="6" fillId="0" borderId="0" xfId="0" applyNumberFormat="1" applyFont="1" applyAlignment="1">
      <alignment horizontal="center" vertical="center"/>
    </xf>
    <xf numFmtId="0" fontId="9" fillId="0" borderId="0" xfId="0" applyFont="1" applyAlignment="1">
      <alignment horizontal="right" vertical="center"/>
    </xf>
    <xf numFmtId="0" fontId="2" fillId="0" borderId="0" xfId="0" applyFont="1" applyAlignment="1">
      <alignment horizontal="right" vertical="center"/>
    </xf>
    <xf numFmtId="0" fontId="12" fillId="0" borderId="0" xfId="0" applyFont="1" applyAlignment="1">
      <alignment horizontal="right" vertical="center"/>
    </xf>
    <xf numFmtId="0" fontId="12" fillId="0" borderId="3" xfId="0" applyFont="1" applyBorder="1">
      <alignment vertical="center"/>
    </xf>
    <xf numFmtId="0" fontId="14" fillId="0" borderId="0" xfId="1" applyFont="1" applyAlignment="1">
      <alignment vertical="top"/>
    </xf>
    <xf numFmtId="0" fontId="14" fillId="2" borderId="13" xfId="1" applyFont="1" applyFill="1" applyBorder="1" applyAlignment="1">
      <alignment vertical="top"/>
    </xf>
    <xf numFmtId="0" fontId="14" fillId="0" borderId="13" xfId="1" applyFont="1" applyBorder="1" applyAlignment="1">
      <alignment horizontal="center" vertical="top"/>
    </xf>
    <xf numFmtId="0" fontId="16" fillId="0" borderId="0" xfId="1" applyFont="1" applyAlignment="1">
      <alignment vertical="top"/>
    </xf>
    <xf numFmtId="14" fontId="14" fillId="0" borderId="13" xfId="1" applyNumberFormat="1" applyFont="1" applyBorder="1" applyAlignment="1">
      <alignment horizontal="center" vertical="top"/>
    </xf>
    <xf numFmtId="0" fontId="14" fillId="0" borderId="13" xfId="1" applyFont="1" applyBorder="1" applyAlignment="1">
      <alignment vertical="top"/>
    </xf>
    <xf numFmtId="0" fontId="14" fillId="0" borderId="13" xfId="1" quotePrefix="1" applyFont="1" applyBorder="1" applyAlignment="1">
      <alignment vertical="top"/>
    </xf>
    <xf numFmtId="14" fontId="14" fillId="0" borderId="0" xfId="1" applyNumberFormat="1" applyFont="1" applyAlignment="1">
      <alignment vertical="top"/>
    </xf>
    <xf numFmtId="56" fontId="14" fillId="0" borderId="13" xfId="1" quotePrefix="1" applyNumberFormat="1" applyFont="1" applyBorder="1" applyAlignment="1">
      <alignment vertical="top"/>
    </xf>
    <xf numFmtId="56" fontId="14" fillId="0" borderId="13" xfId="1" quotePrefix="1" applyNumberFormat="1" applyFont="1" applyBorder="1" applyAlignment="1">
      <alignment horizontal="left" vertical="top"/>
    </xf>
    <xf numFmtId="0" fontId="14" fillId="0" borderId="13" xfId="1" applyFont="1" applyBorder="1" applyAlignment="1">
      <alignment horizontal="left" vertical="top"/>
    </xf>
    <xf numFmtId="31" fontId="14" fillId="0" borderId="13" xfId="1" applyNumberFormat="1" applyFont="1" applyBorder="1" applyAlignment="1">
      <alignment horizontal="left" vertical="top"/>
    </xf>
    <xf numFmtId="0" fontId="14" fillId="0" borderId="13" xfId="1" applyFont="1" applyBorder="1" applyAlignment="1">
      <alignment vertical="top" wrapText="1"/>
    </xf>
    <xf numFmtId="176" fontId="6" fillId="0" borderId="6" xfId="0" applyNumberFormat="1" applyFont="1" applyBorder="1" applyAlignment="1">
      <alignment horizontal="center" vertical="center"/>
    </xf>
    <xf numFmtId="0" fontId="21" fillId="0" borderId="0" xfId="0" applyFont="1">
      <alignment vertical="center"/>
    </xf>
    <xf numFmtId="176" fontId="21" fillId="0" borderId="0" xfId="0" applyNumberFormat="1" applyFont="1" applyAlignment="1">
      <alignment horizontal="center" vertical="center"/>
    </xf>
    <xf numFmtId="176" fontId="21" fillId="0" borderId="0" xfId="0" applyNumberFormat="1" applyFont="1" applyAlignment="1">
      <alignment horizontal="left" vertical="center"/>
    </xf>
    <xf numFmtId="176" fontId="3" fillId="0" borderId="0" xfId="0" applyNumberFormat="1" applyFont="1" applyAlignment="1">
      <alignment horizontal="center" vertical="center"/>
    </xf>
    <xf numFmtId="176" fontId="23" fillId="0" borderId="0" xfId="0" applyNumberFormat="1" applyFont="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0" fontId="7" fillId="0" borderId="7" xfId="0" applyFont="1" applyBorder="1" applyProtection="1">
      <alignment vertical="center"/>
      <protection locked="0"/>
    </xf>
    <xf numFmtId="0" fontId="7" fillId="0" borderId="7" xfId="0" applyFont="1" applyBorder="1" applyAlignment="1" applyProtection="1">
      <alignment horizontal="center" vertical="center"/>
      <protection locked="0"/>
    </xf>
    <xf numFmtId="176" fontId="22" fillId="0" borderId="0" xfId="0" applyNumberFormat="1" applyFont="1">
      <alignment vertical="center"/>
    </xf>
    <xf numFmtId="0" fontId="7" fillId="0" borderId="7" xfId="0" applyFont="1" applyBorder="1" applyAlignment="1">
      <alignment horizontal="center" vertical="center"/>
    </xf>
    <xf numFmtId="0" fontId="7" fillId="0" borderId="7" xfId="0" applyFont="1" applyBorder="1">
      <alignment vertical="center"/>
    </xf>
    <xf numFmtId="176" fontId="21" fillId="0" borderId="0" xfId="0" applyNumberFormat="1" applyFont="1">
      <alignment vertical="center"/>
    </xf>
    <xf numFmtId="176" fontId="21" fillId="0" borderId="0" xfId="0" applyNumberFormat="1" applyFont="1" applyProtection="1">
      <alignment vertical="center"/>
      <protection locked="0"/>
    </xf>
    <xf numFmtId="0" fontId="21" fillId="0" borderId="0" xfId="0" applyFont="1" applyAlignment="1">
      <alignment vertical="top" wrapText="1"/>
    </xf>
    <xf numFmtId="0" fontId="21" fillId="0" borderId="0" xfId="0" applyFont="1" applyAlignment="1">
      <alignment vertical="top"/>
    </xf>
    <xf numFmtId="176" fontId="23" fillId="0" borderId="19" xfId="0" applyNumberFormat="1" applyFont="1" applyBorder="1" applyAlignment="1">
      <alignment horizontal="center" vertical="center"/>
    </xf>
    <xf numFmtId="176" fontId="3" fillId="0" borderId="0" xfId="0" applyNumberFormat="1" applyFont="1" applyAlignment="1">
      <alignment horizontal="center" vertical="center"/>
    </xf>
    <xf numFmtId="176" fontId="22" fillId="0" borderId="15" xfId="0" applyNumberFormat="1" applyFont="1" applyBorder="1" applyAlignment="1">
      <alignment horizontal="center" vertical="center"/>
    </xf>
    <xf numFmtId="0" fontId="21" fillId="0" borderId="24" xfId="0" applyFont="1" applyBorder="1" applyAlignment="1">
      <alignment horizontal="left" vertical="top" wrapText="1"/>
    </xf>
    <xf numFmtId="0" fontId="21" fillId="0" borderId="29" xfId="0" applyFont="1" applyBorder="1" applyAlignment="1">
      <alignment horizontal="left" vertical="top" wrapText="1"/>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1" fillId="0" borderId="0" xfId="0" applyFont="1" applyAlignment="1">
      <alignment horizontal="left" vertical="top" wrapText="1"/>
    </xf>
    <xf numFmtId="0" fontId="21" fillId="0" borderId="23" xfId="0" applyFont="1" applyBorder="1" applyAlignment="1">
      <alignment horizontal="left" vertical="top" wrapText="1"/>
    </xf>
    <xf numFmtId="0" fontId="21" fillId="0" borderId="27" xfId="0" applyFont="1" applyBorder="1" applyAlignment="1">
      <alignment horizontal="left" vertical="top" wrapText="1"/>
    </xf>
    <xf numFmtId="0" fontId="21" fillId="0" borderId="14" xfId="0" applyFont="1" applyBorder="1" applyAlignment="1">
      <alignment horizontal="left" vertical="top" wrapText="1"/>
    </xf>
    <xf numFmtId="0" fontId="21" fillId="0" borderId="28" xfId="0" applyFont="1" applyBorder="1" applyAlignment="1">
      <alignment horizontal="left" vertical="top" wrapText="1"/>
    </xf>
    <xf numFmtId="176" fontId="21" fillId="0" borderId="16" xfId="0" applyNumberFormat="1" applyFont="1" applyBorder="1" applyAlignment="1">
      <alignment horizontal="left" vertical="center"/>
    </xf>
    <xf numFmtId="176" fontId="21" fillId="0" borderId="17" xfId="0" applyNumberFormat="1" applyFont="1" applyBorder="1" applyAlignment="1">
      <alignment horizontal="left" vertical="center"/>
    </xf>
    <xf numFmtId="176" fontId="21" fillId="0" borderId="18" xfId="0" applyNumberFormat="1" applyFont="1" applyBorder="1" applyAlignment="1">
      <alignment horizontal="left" vertical="center"/>
    </xf>
    <xf numFmtId="176" fontId="21" fillId="0" borderId="20" xfId="0" applyNumberFormat="1" applyFont="1" applyBorder="1" applyAlignment="1">
      <alignment horizontal="left" vertical="center"/>
    </xf>
    <xf numFmtId="176" fontId="21" fillId="0" borderId="21" xfId="0" applyNumberFormat="1" applyFont="1" applyBorder="1" applyAlignment="1">
      <alignment horizontal="left" vertical="center"/>
    </xf>
    <xf numFmtId="176" fontId="21" fillId="0" borderId="22" xfId="0" applyNumberFormat="1" applyFont="1" applyBorder="1" applyAlignment="1">
      <alignment horizontal="left" vertical="center"/>
    </xf>
    <xf numFmtId="177" fontId="4" fillId="0" borderId="0" xfId="0" applyNumberFormat="1" applyFont="1" applyAlignment="1">
      <alignment horizontal="right"/>
    </xf>
    <xf numFmtId="0" fontId="5" fillId="0" borderId="0" xfId="0" applyFont="1" applyAlignment="1">
      <alignment horizontal="left"/>
    </xf>
    <xf numFmtId="178" fontId="5" fillId="0" borderId="0" xfId="0" applyNumberFormat="1" applyFont="1" applyAlignment="1">
      <alignment horizontal="right" vertical="center"/>
    </xf>
    <xf numFmtId="179" fontId="5" fillId="0" borderId="0" xfId="0" applyNumberFormat="1" applyFont="1" applyAlignment="1">
      <alignment horizontal="left"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8" fillId="0" borderId="8" xfId="0" applyFont="1" applyBorder="1" applyAlignment="1">
      <alignment horizontal="center" vertical="center"/>
    </xf>
    <xf numFmtId="0" fontId="0" fillId="0" borderId="1" xfId="0" applyBorder="1" applyAlignment="1"/>
    <xf numFmtId="14"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14" fontId="10" fillId="0" borderId="9" xfId="0" applyNumberFormat="1" applyFont="1" applyBorder="1" applyAlignment="1">
      <alignment horizontal="center" vertical="center"/>
    </xf>
    <xf numFmtId="14" fontId="10" fillId="0" borderId="4" xfId="0" applyNumberFormat="1" applyFont="1" applyBorder="1" applyAlignment="1">
      <alignment horizontal="center" vertical="center"/>
    </xf>
    <xf numFmtId="176" fontId="23" fillId="0" borderId="0" xfId="0" applyNumberFormat="1" applyFont="1" applyAlignment="1">
      <alignment horizontal="left" vertical="center"/>
    </xf>
    <xf numFmtId="176" fontId="7" fillId="0" borderId="6" xfId="0" applyNumberFormat="1" applyFont="1" applyBorder="1" applyAlignment="1">
      <alignment horizontal="left" vertical="top" wrapText="1"/>
    </xf>
    <xf numFmtId="176" fontId="7" fillId="0" borderId="12" xfId="0" applyNumberFormat="1" applyFont="1" applyBorder="1" applyAlignment="1">
      <alignment horizontal="left" vertical="top"/>
    </xf>
    <xf numFmtId="176" fontId="7" fillId="0" borderId="7" xfId="0" applyNumberFormat="1" applyFont="1" applyBorder="1" applyAlignment="1">
      <alignment horizontal="left" vertical="top"/>
    </xf>
    <xf numFmtId="176" fontId="7" fillId="0" borderId="9" xfId="0" applyNumberFormat="1" applyFont="1" applyBorder="1" applyAlignment="1">
      <alignment horizontal="left" vertical="top"/>
    </xf>
    <xf numFmtId="176" fontId="7" fillId="0" borderId="5" xfId="0" applyNumberFormat="1" applyFont="1" applyBorder="1" applyAlignment="1">
      <alignment horizontal="left" vertical="top"/>
    </xf>
    <xf numFmtId="176" fontId="7" fillId="0" borderId="4" xfId="0" applyNumberFormat="1" applyFont="1" applyBorder="1" applyAlignment="1">
      <alignment horizontal="left" vertical="top"/>
    </xf>
    <xf numFmtId="176" fontId="22" fillId="0" borderId="0" xfId="0" applyNumberFormat="1" applyFont="1" applyAlignment="1">
      <alignment horizontal="left" vertical="center"/>
    </xf>
    <xf numFmtId="176" fontId="22" fillId="0" borderId="0" xfId="0" applyNumberFormat="1" applyFont="1" applyAlignment="1">
      <alignment horizontal="left" vertical="center" wrapText="1"/>
    </xf>
    <xf numFmtId="176" fontId="7" fillId="0" borderId="6" xfId="0" applyNumberFormat="1" applyFont="1" applyBorder="1" applyAlignment="1" applyProtection="1">
      <alignment horizontal="left" vertical="top"/>
      <protection locked="0"/>
    </xf>
    <xf numFmtId="176" fontId="7" fillId="0" borderId="12" xfId="0" applyNumberFormat="1" applyFont="1" applyBorder="1" applyAlignment="1" applyProtection="1">
      <alignment horizontal="left" vertical="top"/>
      <protection locked="0"/>
    </xf>
    <xf numFmtId="176" fontId="7" fillId="0" borderId="7" xfId="0" applyNumberFormat="1" applyFont="1" applyBorder="1" applyAlignment="1" applyProtection="1">
      <alignment horizontal="left" vertical="top"/>
      <protection locked="0"/>
    </xf>
    <xf numFmtId="176" fontId="7" fillId="0" borderId="9" xfId="0" applyNumberFormat="1" applyFont="1" applyBorder="1" applyAlignment="1" applyProtection="1">
      <alignment horizontal="left" vertical="top"/>
      <protection locked="0"/>
    </xf>
    <xf numFmtId="176" fontId="7" fillId="0" borderId="5" xfId="0" applyNumberFormat="1" applyFont="1" applyBorder="1" applyAlignment="1" applyProtection="1">
      <alignment horizontal="left" vertical="top"/>
      <protection locked="0"/>
    </xf>
    <xf numFmtId="176" fontId="7" fillId="0" borderId="4" xfId="0" applyNumberFormat="1" applyFont="1" applyBorder="1" applyAlignment="1" applyProtection="1">
      <alignment horizontal="left" vertical="top"/>
      <protection locked="0"/>
    </xf>
    <xf numFmtId="176" fontId="21" fillId="0" borderId="20" xfId="0" applyNumberFormat="1" applyFont="1" applyBorder="1" applyAlignment="1" applyProtection="1">
      <alignment horizontal="left" vertical="center"/>
      <protection locked="0"/>
    </xf>
    <xf numFmtId="176" fontId="21" fillId="0" borderId="21" xfId="0" applyNumberFormat="1" applyFont="1" applyBorder="1" applyAlignment="1" applyProtection="1">
      <alignment horizontal="left" vertical="center"/>
      <protection locked="0"/>
    </xf>
    <xf numFmtId="176" fontId="21" fillId="0" borderId="22" xfId="0" applyNumberFormat="1" applyFont="1" applyBorder="1" applyAlignment="1" applyProtection="1">
      <alignment horizontal="left" vertical="center"/>
      <protection locked="0"/>
    </xf>
    <xf numFmtId="176" fontId="21" fillId="0" borderId="16" xfId="0" applyNumberFormat="1" applyFont="1" applyBorder="1" applyAlignment="1" applyProtection="1">
      <alignment horizontal="left" vertical="center"/>
      <protection locked="0"/>
    </xf>
    <xf numFmtId="176" fontId="21" fillId="0" borderId="17" xfId="0" applyNumberFormat="1" applyFont="1" applyBorder="1" applyAlignment="1" applyProtection="1">
      <alignment horizontal="left" vertical="center"/>
      <protection locked="0"/>
    </xf>
    <xf numFmtId="176" fontId="21" fillId="0" borderId="18" xfId="0" applyNumberFormat="1" applyFont="1" applyBorder="1" applyAlignment="1" applyProtection="1">
      <alignment horizontal="left" vertical="center"/>
      <protection locked="0"/>
    </xf>
  </cellXfs>
  <cellStyles count="2">
    <cellStyle name="標準" xfId="0" builtinId="0"/>
    <cellStyle name="標準 2" xfId="1" xr:uid="{DF8CA57F-D587-4DEE-8627-C9165732787C}"/>
  </cellStyles>
  <dxfs count="98">
    <dxf>
      <font>
        <color theme="0" tint="-0.14996795556505021"/>
      </font>
      <fill>
        <patternFill patternType="none">
          <bgColor auto="1"/>
        </patternFill>
      </fill>
    </dxf>
    <dxf>
      <font>
        <color theme="2" tint="-9.9948118533890809E-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
      <font>
        <color rgb="FFFF0000"/>
      </font>
    </dxf>
    <dxf>
      <font>
        <color theme="0" tint="-0.14996795556505021"/>
      </font>
    </dxf>
    <dxf>
      <font>
        <color rgb="FFFF0000"/>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0</xdr:colOff>
      <xdr:row>26</xdr:row>
      <xdr:rowOff>76200</xdr:rowOff>
    </xdr:from>
    <xdr:to>
      <xdr:col>15</xdr:col>
      <xdr:colOff>477372</xdr:colOff>
      <xdr:row>30</xdr:row>
      <xdr:rowOff>203948</xdr:rowOff>
    </xdr:to>
    <xdr:sp macro="" textlink="">
      <xdr:nvSpPr>
        <xdr:cNvPr id="2" name="吹き出し: 角を丸めた四角形 1">
          <a:extLst>
            <a:ext uri="{FF2B5EF4-FFF2-40B4-BE49-F238E27FC236}">
              <a16:creationId xmlns:a16="http://schemas.microsoft.com/office/drawing/2014/main" id="{508B7217-E8FD-4EA8-9A92-F8681021C838}"/>
            </a:ext>
          </a:extLst>
        </xdr:cNvPr>
        <xdr:cNvSpPr/>
      </xdr:nvSpPr>
      <xdr:spPr>
        <a:xfrm>
          <a:off x="4314825" y="7305675"/>
          <a:ext cx="2591922" cy="1156448"/>
        </a:xfrm>
        <a:prstGeom prst="wedgeRoundRectCallout">
          <a:avLst>
            <a:gd name="adj1" fmla="val -74935"/>
            <a:gd name="adj2" fmla="val -484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勤務時間帯が違うなどの日がある場合、備考欄に記載してください。</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（夜勤の場合、終業時間に係る日を○としてください）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1FC3-7F94-4204-89C5-3E006CA91AD6}">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7"/>
      <c r="I9" s="37"/>
      <c r="J9" s="37"/>
      <c r="K9" s="37"/>
      <c r="L9" s="37"/>
      <c r="M9" s="37"/>
      <c r="N9" s="37"/>
      <c r="O9" s="37"/>
      <c r="P9" s="37"/>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53"/>
      <c r="H12" s="54"/>
      <c r="I12" s="54"/>
      <c r="J12" s="54"/>
      <c r="K12" s="54"/>
      <c r="L12" s="54"/>
      <c r="M12" s="54"/>
      <c r="N12" s="54"/>
      <c r="O12" s="54"/>
      <c r="P12" s="55"/>
    </row>
    <row r="13" spans="1:16" ht="25.5" customHeight="1" x14ac:dyDescent="0.4">
      <c r="C13" s="41" t="s">
        <v>73</v>
      </c>
      <c r="D13" s="41"/>
      <c r="E13" s="41"/>
      <c r="F13" s="41"/>
      <c r="G13" s="56" t="s">
        <v>69</v>
      </c>
      <c r="H13" s="57"/>
      <c r="I13" s="57"/>
      <c r="J13" s="57"/>
      <c r="K13" s="57"/>
      <c r="L13" s="57"/>
      <c r="M13" s="57"/>
      <c r="N13" s="57"/>
      <c r="O13" s="57"/>
      <c r="P13" s="58"/>
    </row>
    <row r="14" spans="1:16" ht="29.25" customHeight="1" x14ac:dyDescent="0.55000000000000004">
      <c r="A14" s="59"/>
      <c r="B14" s="59"/>
      <c r="C14" s="60"/>
      <c r="D14" s="60"/>
      <c r="E14" s="60"/>
      <c r="F14" s="61">
        <v>2026</v>
      </c>
      <c r="G14" s="61"/>
      <c r="H14" s="61"/>
      <c r="I14" s="62">
        <f>F14-2018</f>
        <v>8</v>
      </c>
      <c r="J14" s="62"/>
      <c r="K14" s="62"/>
      <c r="L14" s="30">
        <v>5</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46138</v>
      </c>
      <c r="D16" s="35"/>
      <c r="E16" s="3">
        <f>C16+1</f>
        <v>46139</v>
      </c>
      <c r="F16" s="36"/>
      <c r="G16" s="3">
        <f>E16+1</f>
        <v>46140</v>
      </c>
      <c r="H16" s="36"/>
      <c r="I16" s="3">
        <f>G16+1</f>
        <v>46141</v>
      </c>
      <c r="J16" s="36"/>
      <c r="K16" s="3">
        <f>I16+1</f>
        <v>46142</v>
      </c>
      <c r="L16" s="36"/>
      <c r="M16" s="3">
        <f>K16+1</f>
        <v>46143</v>
      </c>
      <c r="N16" s="36" t="s">
        <v>71</v>
      </c>
      <c r="O16" s="4">
        <f>M16+1</f>
        <v>46144</v>
      </c>
      <c r="P16" s="36" t="s">
        <v>70</v>
      </c>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昭和の日</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46145</v>
      </c>
      <c r="D18" s="36" t="s">
        <v>70</v>
      </c>
      <c r="E18" s="3">
        <f>C18+1</f>
        <v>46146</v>
      </c>
      <c r="F18" s="36" t="s">
        <v>71</v>
      </c>
      <c r="G18" s="3">
        <f>E18+1</f>
        <v>46147</v>
      </c>
      <c r="H18" s="36" t="s">
        <v>71</v>
      </c>
      <c r="I18" s="3">
        <f>G18+1</f>
        <v>46148</v>
      </c>
      <c r="J18" s="36" t="s">
        <v>70</v>
      </c>
      <c r="K18" s="3">
        <f>I18+1</f>
        <v>46149</v>
      </c>
      <c r="L18" s="36" t="s">
        <v>71</v>
      </c>
      <c r="M18" s="3">
        <f>K18+1</f>
        <v>46150</v>
      </c>
      <c r="N18" s="36" t="s">
        <v>71</v>
      </c>
      <c r="O18" s="4">
        <f>M18+1</f>
        <v>46151</v>
      </c>
      <c r="P18" s="36" t="s">
        <v>70</v>
      </c>
    </row>
    <row r="19" spans="1:16" ht="22.5" customHeight="1" x14ac:dyDescent="0.4">
      <c r="A19" s="9"/>
      <c r="B19" s="10"/>
      <c r="C19" s="71" t="str">
        <f>IFERROR(VLOOKUP(C18,祝日リスト!$A$5:$B$36,2,FALSE),"")</f>
        <v>憲法記念日</v>
      </c>
      <c r="D19" s="72"/>
      <c r="E19" s="71" t="str">
        <f>IFERROR(VLOOKUP(E18,祝日リスト!$A$5:$B$36,2,FALSE),"")</f>
        <v>みどりの日</v>
      </c>
      <c r="F19" s="72"/>
      <c r="G19" s="71" t="str">
        <f>IFERROR(VLOOKUP(G18,祝日リスト!$A$5:$B$36,2,FALSE),"")</f>
        <v>こどもの日</v>
      </c>
      <c r="H19" s="72"/>
      <c r="I19" s="71" t="str">
        <f>IFERROR(VLOOKUP(I18,祝日リスト!$A$5:$B$36,2,FALSE),"")</f>
        <v>振替休日</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46152</v>
      </c>
      <c r="D20" s="36" t="s">
        <v>71</v>
      </c>
      <c r="E20" s="3">
        <f>C20+1</f>
        <v>46153</v>
      </c>
      <c r="F20" s="36" t="s">
        <v>71</v>
      </c>
      <c r="G20" s="3">
        <f>E20+1</f>
        <v>46154</v>
      </c>
      <c r="H20" s="36" t="s">
        <v>71</v>
      </c>
      <c r="I20" s="3">
        <f>G20+1</f>
        <v>46155</v>
      </c>
      <c r="J20" s="36" t="s">
        <v>71</v>
      </c>
      <c r="K20" s="3">
        <f>I20+1</f>
        <v>46156</v>
      </c>
      <c r="L20" s="36" t="s">
        <v>71</v>
      </c>
      <c r="M20" s="3">
        <f>K20+1</f>
        <v>46157</v>
      </c>
      <c r="N20" s="36" t="s">
        <v>70</v>
      </c>
      <c r="O20" s="4">
        <f>M20+1</f>
        <v>46158</v>
      </c>
      <c r="P20" s="36" t="s">
        <v>70</v>
      </c>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46159</v>
      </c>
      <c r="D22" s="36" t="s">
        <v>71</v>
      </c>
      <c r="E22" s="3">
        <f>C22+1</f>
        <v>46160</v>
      </c>
      <c r="F22" s="36" t="s">
        <v>71</v>
      </c>
      <c r="G22" s="3">
        <f>E22+1</f>
        <v>46161</v>
      </c>
      <c r="H22" s="36" t="s">
        <v>71</v>
      </c>
      <c r="I22" s="3">
        <f>G22+1</f>
        <v>46162</v>
      </c>
      <c r="J22" s="36" t="s">
        <v>71</v>
      </c>
      <c r="K22" s="3">
        <f>I22+1</f>
        <v>46163</v>
      </c>
      <c r="L22" s="36" t="s">
        <v>71</v>
      </c>
      <c r="M22" s="3">
        <f>K22+1</f>
        <v>46164</v>
      </c>
      <c r="N22" s="36" t="s">
        <v>71</v>
      </c>
      <c r="O22" s="4">
        <f>M22+1</f>
        <v>46165</v>
      </c>
      <c r="P22" s="36" t="s">
        <v>71</v>
      </c>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46166</v>
      </c>
      <c r="D24" s="36" t="s">
        <v>70</v>
      </c>
      <c r="E24" s="3">
        <f>C24+1</f>
        <v>46167</v>
      </c>
      <c r="F24" s="36" t="s">
        <v>70</v>
      </c>
      <c r="G24" s="3">
        <f>E24+1</f>
        <v>46168</v>
      </c>
      <c r="H24" s="36" t="s">
        <v>71</v>
      </c>
      <c r="I24" s="3">
        <f>G24+1</f>
        <v>46169</v>
      </c>
      <c r="J24" s="36" t="s">
        <v>71</v>
      </c>
      <c r="K24" s="3">
        <f>I24+1</f>
        <v>46170</v>
      </c>
      <c r="L24" s="36" t="s">
        <v>71</v>
      </c>
      <c r="M24" s="3">
        <f>K24+1</f>
        <v>46171</v>
      </c>
      <c r="N24" s="36" t="s">
        <v>71</v>
      </c>
      <c r="O24" s="4">
        <f>M24+1</f>
        <v>46172</v>
      </c>
      <c r="P24" s="36" t="s">
        <v>70</v>
      </c>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46173</v>
      </c>
      <c r="D26" s="36" t="s">
        <v>70</v>
      </c>
      <c r="E26" s="3">
        <f>C26+1</f>
        <v>46174</v>
      </c>
      <c r="F26" s="36"/>
      <c r="G26" s="76" t="s">
        <v>75</v>
      </c>
      <c r="H26" s="77"/>
      <c r="I26" s="77"/>
      <c r="J26" s="77"/>
      <c r="K26" s="77"/>
      <c r="L26" s="77"/>
      <c r="M26" s="77"/>
      <c r="N26" s="77"/>
      <c r="O26" s="77"/>
      <c r="P26" s="78"/>
    </row>
    <row r="27" spans="1:16" ht="22.5" customHeight="1" x14ac:dyDescent="0.4">
      <c r="A27" s="7"/>
      <c r="B27" s="5"/>
      <c r="C27" s="73" t="str">
        <f>IFERROR(VLOOKUP(C26,祝日リスト!$A$5:$B$36,2,FALSE),"")</f>
        <v/>
      </c>
      <c r="D27" s="74"/>
      <c r="E27" s="73" t="str">
        <f>IFERROR(VLOOKUP(E26,祝日リスト!$A$5:$B$36,2,FALSE),"")</f>
        <v/>
      </c>
      <c r="F27" s="74"/>
      <c r="G27" s="79"/>
      <c r="H27" s="80"/>
      <c r="I27" s="80"/>
      <c r="J27" s="80"/>
      <c r="K27" s="80"/>
      <c r="L27" s="80"/>
      <c r="M27" s="80"/>
      <c r="N27" s="80"/>
      <c r="O27" s="80"/>
      <c r="P27" s="81"/>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lvHuWD+Ixq0eADfG+4XNVJpM3UecV2ULSdQz6eZWO5RGdwD7MUyqe4teL9AayOoCQA8Q4Mo9CbQH7VG1pQjFvw==" saltValue="1sJ84nCUoXCL7Yq+ZYQBlA=="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97" priority="4">
      <formula>OR(MONTH(C16)&lt;&gt;VALUE(SUBSTITUTE($L$14,"月","")), YEAR(C16)&lt;&gt;$F$14)</formula>
    </cfRule>
  </conditionalFormatting>
  <conditionalFormatting sqref="C27:F27">
    <cfRule type="expression" dxfId="96" priority="1">
      <formula>OR(MONTH(C27)&lt;&gt;VALUE(SUBSTITUTE($L$14,"月","")), YEAR(C27)&lt;&gt;$F$14)</formula>
    </cfRule>
  </conditionalFormatting>
  <conditionalFormatting sqref="C26:G26">
    <cfRule type="expression" dxfId="95" priority="3">
      <formula>OR(MONTH(C26)&lt;&gt;VALUE(SUBSTITUTE($L$14,"月","")), YEAR(C26)&lt;&gt;$F$14)</formula>
    </cfRule>
  </conditionalFormatting>
  <conditionalFormatting sqref="C17:P25">
    <cfRule type="expression" dxfId="94" priority="2">
      <formula>OR(MONTH(C17)&lt;&gt;VALUE(SUBSTITUTE($L$14,"月","")), YEAR(C17)&lt;&gt;$F$14)</formula>
    </cfRule>
  </conditionalFormatting>
  <conditionalFormatting sqref="E16:P16">
    <cfRule type="expression" dxfId="92"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B21F739-E8BD-4B76-BB8F-359F71825957}">
      <formula1>"○,休"</formula1>
    </dataValidation>
  </dataValidations>
  <pageMargins left="0.23622047244094491" right="0.23622047244094491" top="0.39370078740157483" bottom="0.19685039370078741" header="0.31496062992125984" footer="0.31496062992125984"/>
  <pageSetup paperSize="9" orientation="portrait"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7" id="{3FFE731E-592A-4D4B-AA27-CCC76D4A10BF}">
            <xm:f>ISNUMBER(MATCH(E16, 祝日リスト!$A:$A, 0))</xm:f>
            <x14:dxf>
              <font>
                <color rgb="FFFF0000"/>
              </font>
            </x14:dxf>
          </x14:cfRule>
          <xm:sqref>E16</xm:sqref>
        </x14:conditionalFormatting>
        <x14:conditionalFormatting xmlns:xm="http://schemas.microsoft.com/office/excel/2006/main">
          <x14:cfRule type="expression" priority="6" id="{C93AD95A-9B30-469C-8ED2-E23C6930019E}">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FBD6E-D892-4EA9-B003-13861995A1A1}">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9</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46264</v>
      </c>
      <c r="D16" s="33"/>
      <c r="E16" s="3">
        <f>C16+1</f>
        <v>46265</v>
      </c>
      <c r="F16" s="32"/>
      <c r="G16" s="3">
        <f>E16+1</f>
        <v>46266</v>
      </c>
      <c r="H16" s="32"/>
      <c r="I16" s="3">
        <f>G16+1</f>
        <v>46267</v>
      </c>
      <c r="J16" s="32"/>
      <c r="K16" s="3">
        <f>I16+1</f>
        <v>46268</v>
      </c>
      <c r="L16" s="32"/>
      <c r="M16" s="3">
        <f>K16+1</f>
        <v>46269</v>
      </c>
      <c r="N16" s="32"/>
      <c r="O16" s="4">
        <f>M16+1</f>
        <v>46270</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46271</v>
      </c>
      <c r="D18" s="32"/>
      <c r="E18" s="3">
        <f>C18+1</f>
        <v>46272</v>
      </c>
      <c r="F18" s="32"/>
      <c r="G18" s="3">
        <f>E18+1</f>
        <v>46273</v>
      </c>
      <c r="H18" s="32"/>
      <c r="I18" s="3">
        <f>G18+1</f>
        <v>46274</v>
      </c>
      <c r="J18" s="32"/>
      <c r="K18" s="3">
        <f>I18+1</f>
        <v>46275</v>
      </c>
      <c r="L18" s="32"/>
      <c r="M18" s="3">
        <f>K18+1</f>
        <v>46276</v>
      </c>
      <c r="N18" s="32"/>
      <c r="O18" s="4">
        <f>M18+1</f>
        <v>46277</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46278</v>
      </c>
      <c r="D20" s="32"/>
      <c r="E20" s="3">
        <f>C20+1</f>
        <v>46279</v>
      </c>
      <c r="F20" s="32"/>
      <c r="G20" s="3">
        <f>E20+1</f>
        <v>46280</v>
      </c>
      <c r="H20" s="32"/>
      <c r="I20" s="3">
        <f>G20+1</f>
        <v>46281</v>
      </c>
      <c r="J20" s="32"/>
      <c r="K20" s="3">
        <f>I20+1</f>
        <v>46282</v>
      </c>
      <c r="L20" s="32"/>
      <c r="M20" s="3">
        <f>K20+1</f>
        <v>46283</v>
      </c>
      <c r="N20" s="32"/>
      <c r="O20" s="4">
        <f>M20+1</f>
        <v>46284</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46285</v>
      </c>
      <c r="D22" s="32"/>
      <c r="E22" s="3">
        <f>C22+1</f>
        <v>46286</v>
      </c>
      <c r="F22" s="32"/>
      <c r="G22" s="3">
        <f>E22+1</f>
        <v>46287</v>
      </c>
      <c r="H22" s="32"/>
      <c r="I22" s="3">
        <f>G22+1</f>
        <v>46288</v>
      </c>
      <c r="J22" s="32"/>
      <c r="K22" s="3">
        <f>I22+1</f>
        <v>46289</v>
      </c>
      <c r="L22" s="32"/>
      <c r="M22" s="3">
        <f>K22+1</f>
        <v>46290</v>
      </c>
      <c r="N22" s="32"/>
      <c r="O22" s="4">
        <f>M22+1</f>
        <v>46291</v>
      </c>
      <c r="P22" s="32"/>
    </row>
    <row r="23" spans="1:16" ht="22.5" customHeight="1" x14ac:dyDescent="0.4">
      <c r="A23" s="9"/>
      <c r="B23" s="10"/>
      <c r="C23" s="73" t="str">
        <f>IFERROR(VLOOKUP(C22,祝日リスト!$A$5:$B$36,2,FALSE),"")</f>
        <v/>
      </c>
      <c r="D23" s="74"/>
      <c r="E23" s="73" t="str">
        <f>IFERROR(VLOOKUP(E22,祝日リスト!$A$5:$B$36,2,FALSE),"")</f>
        <v>敬老の日</v>
      </c>
      <c r="F23" s="74"/>
      <c r="G23" s="73" t="str">
        <f>IFERROR(VLOOKUP(G22,祝日リスト!$A$5:$B$36,2,FALSE),"")</f>
        <v>国民の休日</v>
      </c>
      <c r="H23" s="74"/>
      <c r="I23" s="73" t="str">
        <f>IFERROR(VLOOKUP(I22,祝日リスト!$A$5:$B$36,2,FALSE),"")</f>
        <v>秋分の日</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46292</v>
      </c>
      <c r="D24" s="32"/>
      <c r="E24" s="3">
        <f>C24+1</f>
        <v>46293</v>
      </c>
      <c r="F24" s="32"/>
      <c r="G24" s="3">
        <f>E24+1</f>
        <v>46294</v>
      </c>
      <c r="H24" s="32"/>
      <c r="I24" s="3">
        <f>G24+1</f>
        <v>46295</v>
      </c>
      <c r="J24" s="32"/>
      <c r="K24" s="3">
        <f>I24+1</f>
        <v>46296</v>
      </c>
      <c r="L24" s="32"/>
      <c r="M24" s="3">
        <f>K24+1</f>
        <v>46297</v>
      </c>
      <c r="N24" s="32"/>
      <c r="O24" s="4">
        <f>M24+1</f>
        <v>46298</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46299</v>
      </c>
      <c r="D26" s="32"/>
      <c r="E26" s="3">
        <f>C26+1</f>
        <v>46300</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t6ssf1I/KuFxTsNkN5ljEXfpZTIyc+7VzHQqQMFsbX60zfPH3KL6RVu0WrCq+G8/0u6aUona29v9DmHbieF5sw==" saltValue="/P8x46KIqewkeSyGF0WipQ=="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34" priority="4">
      <formula>OR(MONTH(C16)&lt;&gt;VALUE(SUBSTITUTE($L$14,"月","")), YEAR(C16)&lt;&gt;$F$14)</formula>
    </cfRule>
  </conditionalFormatting>
  <conditionalFormatting sqref="C27:F27">
    <cfRule type="expression" dxfId="33" priority="1">
      <formula>OR(MONTH(C27)&lt;&gt;VALUE(SUBSTITUTE($L$14,"月","")), YEAR(C27)&lt;&gt;$F$14)</formula>
    </cfRule>
  </conditionalFormatting>
  <conditionalFormatting sqref="C26:G26">
    <cfRule type="expression" dxfId="32" priority="3">
      <formula>OR(MONTH(C26)&lt;&gt;VALUE(SUBSTITUTE($L$14,"月","")), YEAR(C26)&lt;&gt;$F$14)</formula>
    </cfRule>
  </conditionalFormatting>
  <conditionalFormatting sqref="C17:P25">
    <cfRule type="expression" dxfId="31" priority="2">
      <formula>OR(MONTH(C17)&lt;&gt;VALUE(SUBSTITUTE($L$14,"月","")), YEAR(C17)&lt;&gt;$F$14)</formula>
    </cfRule>
  </conditionalFormatting>
  <conditionalFormatting sqref="E16:P16">
    <cfRule type="expression" dxfId="29"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27187D90-2EE5-45D1-A112-FB8BCC3489FF}">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0F5AB803-EB16-4AEB-9C1A-EDCD8233A845}">
            <xm:f>ISNUMBER(MATCH(E16, 祝日リスト!$A:$A, 0))</xm:f>
            <x14:dxf>
              <font>
                <color rgb="FFFF0000"/>
              </font>
            </x14:dxf>
          </x14:cfRule>
          <xm:sqref>E16</xm:sqref>
        </x14:conditionalFormatting>
        <x14:conditionalFormatting xmlns:xm="http://schemas.microsoft.com/office/excel/2006/main">
          <x14:cfRule type="expression" priority="6" id="{E6EFA014-E209-4C42-9638-64E511259A9A}">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3BDF-BF61-4241-976F-9DED8E93A9FC}">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10</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46292</v>
      </c>
      <c r="D16" s="33"/>
      <c r="E16" s="3">
        <f>C16+1</f>
        <v>46293</v>
      </c>
      <c r="F16" s="32"/>
      <c r="G16" s="3">
        <f>E16+1</f>
        <v>46294</v>
      </c>
      <c r="H16" s="32"/>
      <c r="I16" s="3">
        <f>G16+1</f>
        <v>46295</v>
      </c>
      <c r="J16" s="32"/>
      <c r="K16" s="3">
        <f>I16+1</f>
        <v>46296</v>
      </c>
      <c r="L16" s="32"/>
      <c r="M16" s="3">
        <f>K16+1</f>
        <v>46297</v>
      </c>
      <c r="N16" s="32"/>
      <c r="O16" s="4">
        <f>M16+1</f>
        <v>46298</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46299</v>
      </c>
      <c r="D18" s="32"/>
      <c r="E18" s="3">
        <f>C18+1</f>
        <v>46300</v>
      </c>
      <c r="F18" s="32"/>
      <c r="G18" s="3">
        <f>E18+1</f>
        <v>46301</v>
      </c>
      <c r="H18" s="32"/>
      <c r="I18" s="3">
        <f>G18+1</f>
        <v>46302</v>
      </c>
      <c r="J18" s="32"/>
      <c r="K18" s="3">
        <f>I18+1</f>
        <v>46303</v>
      </c>
      <c r="L18" s="32"/>
      <c r="M18" s="3">
        <f>K18+1</f>
        <v>46304</v>
      </c>
      <c r="N18" s="32"/>
      <c r="O18" s="4">
        <f>M18+1</f>
        <v>46305</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46306</v>
      </c>
      <c r="D20" s="32"/>
      <c r="E20" s="3">
        <f>C20+1</f>
        <v>46307</v>
      </c>
      <c r="F20" s="32"/>
      <c r="G20" s="3">
        <f>E20+1</f>
        <v>46308</v>
      </c>
      <c r="H20" s="32"/>
      <c r="I20" s="3">
        <f>G20+1</f>
        <v>46309</v>
      </c>
      <c r="J20" s="32"/>
      <c r="K20" s="3">
        <f>I20+1</f>
        <v>46310</v>
      </c>
      <c r="L20" s="32"/>
      <c r="M20" s="3">
        <f>K20+1</f>
        <v>46311</v>
      </c>
      <c r="N20" s="32"/>
      <c r="O20" s="4">
        <f>M20+1</f>
        <v>46312</v>
      </c>
      <c r="P20" s="32"/>
    </row>
    <row r="21" spans="1:16" ht="22.5" customHeight="1" x14ac:dyDescent="0.4">
      <c r="A21" s="9"/>
      <c r="B21" s="10"/>
      <c r="C21" s="73" t="str">
        <f>IFERROR(VLOOKUP(C20,祝日リスト!$A$5:$B$36,2,FALSE),"")</f>
        <v/>
      </c>
      <c r="D21" s="74"/>
      <c r="E21" s="73" t="str">
        <f>IFERROR(VLOOKUP(E20,祝日リスト!$A$5:$B$36,2,FALSE),"")</f>
        <v>スポーツの日</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46313</v>
      </c>
      <c r="D22" s="32"/>
      <c r="E22" s="3">
        <f>C22+1</f>
        <v>46314</v>
      </c>
      <c r="F22" s="32"/>
      <c r="G22" s="3">
        <f>E22+1</f>
        <v>46315</v>
      </c>
      <c r="H22" s="32"/>
      <c r="I22" s="3">
        <f>G22+1</f>
        <v>46316</v>
      </c>
      <c r="J22" s="32"/>
      <c r="K22" s="3">
        <f>I22+1</f>
        <v>46317</v>
      </c>
      <c r="L22" s="32"/>
      <c r="M22" s="3">
        <f>K22+1</f>
        <v>46318</v>
      </c>
      <c r="N22" s="32"/>
      <c r="O22" s="4">
        <f>M22+1</f>
        <v>46319</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46320</v>
      </c>
      <c r="D24" s="32"/>
      <c r="E24" s="3">
        <f>C24+1</f>
        <v>46321</v>
      </c>
      <c r="F24" s="32"/>
      <c r="G24" s="3">
        <f>E24+1</f>
        <v>46322</v>
      </c>
      <c r="H24" s="32"/>
      <c r="I24" s="3">
        <f>G24+1</f>
        <v>46323</v>
      </c>
      <c r="J24" s="32"/>
      <c r="K24" s="3">
        <f>I24+1</f>
        <v>46324</v>
      </c>
      <c r="L24" s="32"/>
      <c r="M24" s="3">
        <f>K24+1</f>
        <v>46325</v>
      </c>
      <c r="N24" s="32"/>
      <c r="O24" s="4">
        <f>M24+1</f>
        <v>46326</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46327</v>
      </c>
      <c r="D26" s="32"/>
      <c r="E26" s="3">
        <f>C26+1</f>
        <v>46328</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Mt1PDA0vrCGG+hdaQLuv/jXbFB8/WsDchS9VoQKkqV31J6+RFec2PVabPINFzpHOyouFHgBtgoF/xBAf6r7u8Q==" saltValue="4/Id5ppUDY8SWRSRPPSN+Q=="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27" priority="4">
      <formula>OR(MONTH(C16)&lt;&gt;VALUE(SUBSTITUTE($L$14,"月","")), YEAR(C16)&lt;&gt;$F$14)</formula>
    </cfRule>
  </conditionalFormatting>
  <conditionalFormatting sqref="C27:F27">
    <cfRule type="expression" dxfId="26" priority="1">
      <formula>OR(MONTH(C27)&lt;&gt;VALUE(SUBSTITUTE($L$14,"月","")), YEAR(C27)&lt;&gt;$F$14)</formula>
    </cfRule>
  </conditionalFormatting>
  <conditionalFormatting sqref="C26:G26">
    <cfRule type="expression" dxfId="25" priority="3">
      <formula>OR(MONTH(C26)&lt;&gt;VALUE(SUBSTITUTE($L$14,"月","")), YEAR(C26)&lt;&gt;$F$14)</formula>
    </cfRule>
  </conditionalFormatting>
  <conditionalFormatting sqref="C17:P25">
    <cfRule type="expression" dxfId="24" priority="2">
      <formula>OR(MONTH(C17)&lt;&gt;VALUE(SUBSTITUTE($L$14,"月","")), YEAR(C17)&lt;&gt;$F$14)</formula>
    </cfRule>
  </conditionalFormatting>
  <conditionalFormatting sqref="E16:P16">
    <cfRule type="expression" dxfId="22"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A9F3AB2D-469A-4D5A-AF53-12EDA56A1288}">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B60701C4-6A29-400A-8956-7D34DDC53720}">
            <xm:f>ISNUMBER(MATCH(E16, 祝日リスト!$A:$A, 0))</xm:f>
            <x14:dxf>
              <font>
                <color rgb="FFFF0000"/>
              </font>
            </x14:dxf>
          </x14:cfRule>
          <xm:sqref>E16</xm:sqref>
        </x14:conditionalFormatting>
        <x14:conditionalFormatting xmlns:xm="http://schemas.microsoft.com/office/excel/2006/main">
          <x14:cfRule type="expression" priority="6" id="{102667CE-71C4-408B-B43C-E24A28D60D34}">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D792-FF1F-4F82-854E-C25EB7523FED}">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11</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46327</v>
      </c>
      <c r="D16" s="33"/>
      <c r="E16" s="3">
        <f>C16+1</f>
        <v>46328</v>
      </c>
      <c r="F16" s="32"/>
      <c r="G16" s="3">
        <f>E16+1</f>
        <v>46329</v>
      </c>
      <c r="H16" s="32"/>
      <c r="I16" s="3">
        <f>G16+1</f>
        <v>46330</v>
      </c>
      <c r="J16" s="32"/>
      <c r="K16" s="3">
        <f>I16+1</f>
        <v>46331</v>
      </c>
      <c r="L16" s="32"/>
      <c r="M16" s="3">
        <f>K16+1</f>
        <v>46332</v>
      </c>
      <c r="N16" s="32"/>
      <c r="O16" s="4">
        <f>M16+1</f>
        <v>46333</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文化の日</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46334</v>
      </c>
      <c r="D18" s="32"/>
      <c r="E18" s="3">
        <f>C18+1</f>
        <v>46335</v>
      </c>
      <c r="F18" s="32"/>
      <c r="G18" s="3">
        <f>E18+1</f>
        <v>46336</v>
      </c>
      <c r="H18" s="32"/>
      <c r="I18" s="3">
        <f>G18+1</f>
        <v>46337</v>
      </c>
      <c r="J18" s="32"/>
      <c r="K18" s="3">
        <f>I18+1</f>
        <v>46338</v>
      </c>
      <c r="L18" s="32"/>
      <c r="M18" s="3">
        <f>K18+1</f>
        <v>46339</v>
      </c>
      <c r="N18" s="32"/>
      <c r="O18" s="4">
        <f>M18+1</f>
        <v>46340</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46341</v>
      </c>
      <c r="D20" s="32"/>
      <c r="E20" s="3">
        <f>C20+1</f>
        <v>46342</v>
      </c>
      <c r="F20" s="32"/>
      <c r="G20" s="3">
        <f>E20+1</f>
        <v>46343</v>
      </c>
      <c r="H20" s="32"/>
      <c r="I20" s="3">
        <f>G20+1</f>
        <v>46344</v>
      </c>
      <c r="J20" s="32"/>
      <c r="K20" s="3">
        <f>I20+1</f>
        <v>46345</v>
      </c>
      <c r="L20" s="32"/>
      <c r="M20" s="3">
        <f>K20+1</f>
        <v>46346</v>
      </c>
      <c r="N20" s="32"/>
      <c r="O20" s="4">
        <f>M20+1</f>
        <v>46347</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46348</v>
      </c>
      <c r="D22" s="32"/>
      <c r="E22" s="3">
        <f>C22+1</f>
        <v>46349</v>
      </c>
      <c r="F22" s="32"/>
      <c r="G22" s="3">
        <f>E22+1</f>
        <v>46350</v>
      </c>
      <c r="H22" s="32"/>
      <c r="I22" s="3">
        <f>G22+1</f>
        <v>46351</v>
      </c>
      <c r="J22" s="32"/>
      <c r="K22" s="3">
        <f>I22+1</f>
        <v>46352</v>
      </c>
      <c r="L22" s="32"/>
      <c r="M22" s="3">
        <f>K22+1</f>
        <v>46353</v>
      </c>
      <c r="N22" s="32"/>
      <c r="O22" s="4">
        <f>M22+1</f>
        <v>46354</v>
      </c>
      <c r="P22" s="32"/>
    </row>
    <row r="23" spans="1:16" ht="22.5" customHeight="1" x14ac:dyDescent="0.4">
      <c r="A23" s="9"/>
      <c r="B23" s="10"/>
      <c r="C23" s="73" t="str">
        <f>IFERROR(VLOOKUP(C22,祝日リスト!$A$5:$B$36,2,FALSE),"")</f>
        <v/>
      </c>
      <c r="D23" s="74"/>
      <c r="E23" s="73" t="str">
        <f>IFERROR(VLOOKUP(E22,祝日リスト!$A$5:$B$36,2,FALSE),"")</f>
        <v>勤労感謝の日</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46355</v>
      </c>
      <c r="D24" s="32"/>
      <c r="E24" s="3">
        <f>C24+1</f>
        <v>46356</v>
      </c>
      <c r="F24" s="32"/>
      <c r="G24" s="3">
        <f>E24+1</f>
        <v>46357</v>
      </c>
      <c r="H24" s="32"/>
      <c r="I24" s="3">
        <f>G24+1</f>
        <v>46358</v>
      </c>
      <c r="J24" s="32"/>
      <c r="K24" s="3">
        <f>I24+1</f>
        <v>46359</v>
      </c>
      <c r="L24" s="32"/>
      <c r="M24" s="3">
        <f>K24+1</f>
        <v>46360</v>
      </c>
      <c r="N24" s="32"/>
      <c r="O24" s="4">
        <f>M24+1</f>
        <v>46361</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46362</v>
      </c>
      <c r="D26" s="32"/>
      <c r="E26" s="3">
        <f>C26+1</f>
        <v>46363</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MGNIljnU9peuULSoRQuDLQHczbWyiD7H0KxZhOi8Sf17xu5CJ3w1qXmnGUYQq4hmm8BtgqgyShzSg2pmOTzpIg==" saltValue="IbsTJn8v0hd7WYAKT6srig=="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20" priority="4">
      <formula>OR(MONTH(C16)&lt;&gt;VALUE(SUBSTITUTE($L$14,"月","")), YEAR(C16)&lt;&gt;$F$14)</formula>
    </cfRule>
  </conditionalFormatting>
  <conditionalFormatting sqref="C27:F27">
    <cfRule type="expression" dxfId="19" priority="1">
      <formula>OR(MONTH(C27)&lt;&gt;VALUE(SUBSTITUTE($L$14,"月","")), YEAR(C27)&lt;&gt;$F$14)</formula>
    </cfRule>
  </conditionalFormatting>
  <conditionalFormatting sqref="C26:G26">
    <cfRule type="expression" dxfId="18" priority="3">
      <formula>OR(MONTH(C26)&lt;&gt;VALUE(SUBSTITUTE($L$14,"月","")), YEAR(C26)&lt;&gt;$F$14)</formula>
    </cfRule>
  </conditionalFormatting>
  <conditionalFormatting sqref="C17:P25">
    <cfRule type="expression" dxfId="17" priority="2">
      <formula>OR(MONTH(C17)&lt;&gt;VALUE(SUBSTITUTE($L$14,"月","")), YEAR(C17)&lt;&gt;$F$14)</formula>
    </cfRule>
  </conditionalFormatting>
  <conditionalFormatting sqref="E16:P16">
    <cfRule type="expression" dxfId="15"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3F388915-B062-4969-AF4C-648D17354EA7}">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0BEC2B46-053F-43F1-BB77-EF6AF19086CE}">
            <xm:f>ISNUMBER(MATCH(E16, 祝日リスト!$A:$A, 0))</xm:f>
            <x14:dxf>
              <font>
                <color rgb="FFFF0000"/>
              </font>
            </x14:dxf>
          </x14:cfRule>
          <xm:sqref>E16</xm:sqref>
        </x14:conditionalFormatting>
        <x14:conditionalFormatting xmlns:xm="http://schemas.microsoft.com/office/excel/2006/main">
          <x14:cfRule type="expression" priority="6" id="{E9D5B14D-A829-4FDA-A58E-1DA942818C5B}">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48FD0-48AB-402B-AD3C-57CCB6F39806}">
  <sheetPr>
    <pageSetUpPr fitToPage="1"/>
  </sheetPr>
  <dimension ref="A1:P30"/>
  <sheetViews>
    <sheetView tabSelected="1"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12</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46355</v>
      </c>
      <c r="D16" s="33"/>
      <c r="E16" s="3">
        <f>C16+1</f>
        <v>46356</v>
      </c>
      <c r="F16" s="32"/>
      <c r="G16" s="3">
        <f>E16+1</f>
        <v>46357</v>
      </c>
      <c r="H16" s="32"/>
      <c r="I16" s="3">
        <f>G16+1</f>
        <v>46358</v>
      </c>
      <c r="J16" s="32"/>
      <c r="K16" s="3">
        <f>I16+1</f>
        <v>46359</v>
      </c>
      <c r="L16" s="32"/>
      <c r="M16" s="3">
        <f>K16+1</f>
        <v>46360</v>
      </c>
      <c r="N16" s="32"/>
      <c r="O16" s="4">
        <f>M16+1</f>
        <v>46361</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46362</v>
      </c>
      <c r="D18" s="32"/>
      <c r="E18" s="3">
        <f>C18+1</f>
        <v>46363</v>
      </c>
      <c r="F18" s="32"/>
      <c r="G18" s="3">
        <f>E18+1</f>
        <v>46364</v>
      </c>
      <c r="H18" s="32"/>
      <c r="I18" s="3">
        <f>G18+1</f>
        <v>46365</v>
      </c>
      <c r="J18" s="32"/>
      <c r="K18" s="3">
        <f>I18+1</f>
        <v>46366</v>
      </c>
      <c r="L18" s="32"/>
      <c r="M18" s="3">
        <f>K18+1</f>
        <v>46367</v>
      </c>
      <c r="N18" s="32"/>
      <c r="O18" s="4">
        <f>M18+1</f>
        <v>46368</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46369</v>
      </c>
      <c r="D20" s="32"/>
      <c r="E20" s="3">
        <f>C20+1</f>
        <v>46370</v>
      </c>
      <c r="F20" s="32"/>
      <c r="G20" s="3">
        <f>E20+1</f>
        <v>46371</v>
      </c>
      <c r="H20" s="32"/>
      <c r="I20" s="3">
        <f>G20+1</f>
        <v>46372</v>
      </c>
      <c r="J20" s="32"/>
      <c r="K20" s="3">
        <f>I20+1</f>
        <v>46373</v>
      </c>
      <c r="L20" s="32"/>
      <c r="M20" s="3">
        <f>K20+1</f>
        <v>46374</v>
      </c>
      <c r="N20" s="32"/>
      <c r="O20" s="4">
        <f>M20+1</f>
        <v>46375</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46376</v>
      </c>
      <c r="D22" s="32"/>
      <c r="E22" s="3">
        <f>C22+1</f>
        <v>46377</v>
      </c>
      <c r="F22" s="32"/>
      <c r="G22" s="3">
        <f>E22+1</f>
        <v>46378</v>
      </c>
      <c r="H22" s="32"/>
      <c r="I22" s="3">
        <f>G22+1</f>
        <v>46379</v>
      </c>
      <c r="J22" s="32"/>
      <c r="K22" s="3">
        <f>I22+1</f>
        <v>46380</v>
      </c>
      <c r="L22" s="32"/>
      <c r="M22" s="3">
        <f>K22+1</f>
        <v>46381</v>
      </c>
      <c r="N22" s="32"/>
      <c r="O22" s="4">
        <f>M22+1</f>
        <v>46382</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46383</v>
      </c>
      <c r="D24" s="32"/>
      <c r="E24" s="3">
        <f>C24+1</f>
        <v>46384</v>
      </c>
      <c r="F24" s="32"/>
      <c r="G24" s="3">
        <f>E24+1</f>
        <v>46385</v>
      </c>
      <c r="H24" s="32"/>
      <c r="I24" s="3">
        <f>G24+1</f>
        <v>46386</v>
      </c>
      <c r="J24" s="32"/>
      <c r="K24" s="3">
        <f>I24+1</f>
        <v>46387</v>
      </c>
      <c r="L24" s="32"/>
      <c r="M24" s="3">
        <f>K24+1</f>
        <v>46388</v>
      </c>
      <c r="N24" s="32"/>
      <c r="O24" s="4">
        <f>M24+1</f>
        <v>46389</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46390</v>
      </c>
      <c r="D26" s="32"/>
      <c r="E26" s="3">
        <f>C26+1</f>
        <v>46391</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3VPk1/78fobo5kDQlDX7u5D0kt+bXgB5pPw5PUxi5kO+UMOxHtvmq5HOouEI9PDHZ2vVx085yMFGOlcs2oO8JA==" saltValue="JteptY8w860CyXToowG20g=="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13" priority="4">
      <formula>OR(MONTH(C16)&lt;&gt;VALUE(SUBSTITUTE($L$14,"月","")), YEAR(C16)&lt;&gt;$F$14)</formula>
    </cfRule>
  </conditionalFormatting>
  <conditionalFormatting sqref="C27:F27">
    <cfRule type="expression" dxfId="12" priority="1">
      <formula>OR(MONTH(C27)&lt;&gt;VALUE(SUBSTITUTE($L$14,"月","")), YEAR(C27)&lt;&gt;$F$14)</formula>
    </cfRule>
  </conditionalFormatting>
  <conditionalFormatting sqref="C26:G26">
    <cfRule type="expression" dxfId="11" priority="3">
      <formula>OR(MONTH(C26)&lt;&gt;VALUE(SUBSTITUTE($L$14,"月","")), YEAR(C26)&lt;&gt;$F$14)</formula>
    </cfRule>
  </conditionalFormatting>
  <conditionalFormatting sqref="C17:P25">
    <cfRule type="expression" dxfId="10" priority="2">
      <formula>OR(MONTH(C17)&lt;&gt;VALUE(SUBSTITUTE($L$14,"月","")), YEAR(C17)&lt;&gt;$F$14)</formula>
    </cfRule>
  </conditionalFormatting>
  <conditionalFormatting sqref="E16:P16">
    <cfRule type="expression" dxfId="8"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3ED695F1-341A-4BE1-BDBB-EB7559AFC5AF}">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9BF0D562-D4C8-4375-9E76-FA1F970312BD}">
            <xm:f>ISNUMBER(MATCH(E16, 祝日リスト!$A:$A, 0))</xm:f>
            <x14:dxf>
              <font>
                <color rgb="FFFF0000"/>
              </font>
            </x14:dxf>
          </x14:cfRule>
          <xm:sqref>E16</xm:sqref>
        </x14:conditionalFormatting>
        <x14:conditionalFormatting xmlns:xm="http://schemas.microsoft.com/office/excel/2006/main">
          <x14:cfRule type="expression" priority="6" id="{945B3025-0D55-404D-BF6A-06BF12CE954D}">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55BD-CDB7-4F9A-AE64-0F14EC71117C}">
  <dimension ref="A2:E36"/>
  <sheetViews>
    <sheetView zoomScaleNormal="100" workbookViewId="0">
      <selection activeCell="A12" sqref="A12"/>
    </sheetView>
  </sheetViews>
  <sheetFormatPr defaultColWidth="9" defaultRowHeight="16.5" x14ac:dyDescent="0.4"/>
  <cols>
    <col min="1" max="1" width="14.625" style="11" bestFit="1" customWidth="1"/>
    <col min="2" max="2" width="19.75" style="14" customWidth="1"/>
    <col min="3" max="3" width="80" style="11" bestFit="1" customWidth="1"/>
    <col min="4" max="4" width="17.375" style="11" customWidth="1"/>
    <col min="5" max="5" width="9" style="11" customWidth="1"/>
    <col min="6" max="16384" width="9" style="11"/>
  </cols>
  <sheetData>
    <row r="2" spans="1:5" x14ac:dyDescent="0.4">
      <c r="A2" s="11" t="s">
        <v>7</v>
      </c>
      <c r="B2" s="12">
        <v>2026</v>
      </c>
    </row>
    <row r="4" spans="1:5" x14ac:dyDescent="0.4">
      <c r="A4" s="13" t="s">
        <v>8</v>
      </c>
      <c r="B4" s="13" t="s">
        <v>9</v>
      </c>
      <c r="C4" s="13" t="s">
        <v>10</v>
      </c>
      <c r="E4" s="14"/>
    </row>
    <row r="5" spans="1:5" x14ac:dyDescent="0.4">
      <c r="A5" s="15">
        <f>DATE((基準年度),1,1)</f>
        <v>46023</v>
      </c>
      <c r="B5" s="16" t="s">
        <v>51</v>
      </c>
      <c r="C5" s="17" t="s">
        <v>52</v>
      </c>
    </row>
    <row r="6" spans="1:5" x14ac:dyDescent="0.4">
      <c r="A6" s="15">
        <f>IF(WEEKDAY(DATE(基準年度,1,1))&lt;3,DATE(基準年度,1,1)+9-WEEKDAY(DATE(基準年度,1,1)),DATE(基準年度,1,1)+16-WEEKDAY(DATE(基準年度,1,1)))</f>
        <v>46034</v>
      </c>
      <c r="B6" s="16" t="s">
        <v>53</v>
      </c>
      <c r="C6" s="16" t="s">
        <v>54</v>
      </c>
    </row>
    <row r="7" spans="1:5" x14ac:dyDescent="0.4">
      <c r="A7" s="15">
        <f>DATE(基準年度,2,11)</f>
        <v>46064</v>
      </c>
      <c r="B7" s="16" t="s">
        <v>55</v>
      </c>
      <c r="C7" s="16" t="s">
        <v>56</v>
      </c>
    </row>
    <row r="8" spans="1:5" x14ac:dyDescent="0.4">
      <c r="A8" s="15">
        <f>IF(WEEKDAY(A7)=1,A7+1,1)</f>
        <v>1</v>
      </c>
      <c r="B8" s="16" t="s">
        <v>13</v>
      </c>
      <c r="C8" s="16" t="s">
        <v>57</v>
      </c>
    </row>
    <row r="9" spans="1:5" x14ac:dyDescent="0.4">
      <c r="A9" s="15">
        <f>IF(基準年度&gt;=2019,DATE(基準年度,2,23),1)</f>
        <v>46076</v>
      </c>
      <c r="B9" s="16" t="s">
        <v>48</v>
      </c>
      <c r="C9" s="17" t="s">
        <v>58</v>
      </c>
    </row>
    <row r="10" spans="1:5" x14ac:dyDescent="0.4">
      <c r="A10" s="15">
        <f>IF(WEEKDAY(A9)=1,A9+1,1)</f>
        <v>1</v>
      </c>
      <c r="B10" s="16" t="s">
        <v>13</v>
      </c>
      <c r="C10" s="16" t="s">
        <v>59</v>
      </c>
    </row>
    <row r="11" spans="1:5" x14ac:dyDescent="0.4">
      <c r="A11" s="15">
        <f>IF(MOD(基準年度,4)&lt;=2,DATE(基準年度,3,20),DATE(基準年度,3,21))</f>
        <v>46101</v>
      </c>
      <c r="B11" s="16" t="s">
        <v>60</v>
      </c>
      <c r="C11" s="23" t="s">
        <v>76</v>
      </c>
    </row>
    <row r="12" spans="1:5" x14ac:dyDescent="0.4">
      <c r="A12" s="15">
        <f>IF(WEEKDAY(A11)=1,A11+1,1)</f>
        <v>1</v>
      </c>
      <c r="B12" s="16" t="s">
        <v>13</v>
      </c>
      <c r="C12" s="16" t="s">
        <v>61</v>
      </c>
    </row>
    <row r="13" spans="1:5" x14ac:dyDescent="0.4">
      <c r="A13" s="15">
        <f>DATE(基準年度,4,29)</f>
        <v>46141</v>
      </c>
      <c r="B13" s="16" t="s">
        <v>11</v>
      </c>
      <c r="C13" s="17" t="s">
        <v>12</v>
      </c>
      <c r="D13" s="18"/>
    </row>
    <row r="14" spans="1:5" x14ac:dyDescent="0.4">
      <c r="A14" s="15">
        <f>IF(WEEKDAY(A13)=1,A13+1,1)</f>
        <v>1</v>
      </c>
      <c r="B14" s="16" t="s">
        <v>13</v>
      </c>
      <c r="C14" s="16" t="s">
        <v>14</v>
      </c>
    </row>
    <row r="15" spans="1:5" x14ac:dyDescent="0.4">
      <c r="A15" s="15">
        <f>IF(基準年度=2019,DATE(基準年度,4,30),1)</f>
        <v>1</v>
      </c>
      <c r="B15" s="16" t="s">
        <v>15</v>
      </c>
      <c r="C15" s="19" t="s">
        <v>16</v>
      </c>
    </row>
    <row r="16" spans="1:5" x14ac:dyDescent="0.4">
      <c r="A16" s="15">
        <f>IF(基準年度=2019,DATE(基準年度,5,1),1)</f>
        <v>1</v>
      </c>
      <c r="B16" s="16" t="s">
        <v>17</v>
      </c>
      <c r="C16" s="17" t="s">
        <v>18</v>
      </c>
    </row>
    <row r="17" spans="1:3" x14ac:dyDescent="0.4">
      <c r="A17" s="15">
        <f>IF(基準年度=2019,DATE(基準年度,5,2),1)</f>
        <v>1</v>
      </c>
      <c r="B17" s="16" t="s">
        <v>15</v>
      </c>
      <c r="C17" s="17" t="s">
        <v>19</v>
      </c>
    </row>
    <row r="18" spans="1:3" x14ac:dyDescent="0.4">
      <c r="A18" s="15">
        <f>DATE(基準年度,5,3)</f>
        <v>46145</v>
      </c>
      <c r="B18" s="16" t="s">
        <v>20</v>
      </c>
      <c r="C18" s="17" t="s">
        <v>21</v>
      </c>
    </row>
    <row r="19" spans="1:3" x14ac:dyDescent="0.4">
      <c r="A19" s="15">
        <f>DATE(基準年度,5,4)</f>
        <v>46146</v>
      </c>
      <c r="B19" s="16" t="s">
        <v>22</v>
      </c>
      <c r="C19" s="17" t="s">
        <v>23</v>
      </c>
    </row>
    <row r="20" spans="1:3" x14ac:dyDescent="0.4">
      <c r="A20" s="15">
        <f>DATE(基準年度,5,5)</f>
        <v>46147</v>
      </c>
      <c r="B20" s="16" t="s">
        <v>24</v>
      </c>
      <c r="C20" s="17" t="s">
        <v>25</v>
      </c>
    </row>
    <row r="21" spans="1:3" x14ac:dyDescent="0.4">
      <c r="A21" s="15">
        <f>IF(OR(WEEKDAY(A18)=1,WEEKDAY(A19)=1,WEEKDAY(A20)=1),A20+1,1)</f>
        <v>46148</v>
      </c>
      <c r="B21" s="16" t="s">
        <v>13</v>
      </c>
      <c r="C21" s="16" t="s">
        <v>26</v>
      </c>
    </row>
    <row r="22" spans="1:3" x14ac:dyDescent="0.4">
      <c r="A22" s="15">
        <f>IF(基準年度=2020,DATE(2020,7,23),IF(基準年度=2021,DATE(2021,7,22),IF(WEEKDAY(DATE(基準年度,7,1))&lt;3,DATE(基準年度,7,1)+16-WEEKDAY(DATE(基準年度,7,1)),DATE(基準年度,7,1)+23-WEEKDAY(DATE(基準年度,7,1)))))</f>
        <v>46223</v>
      </c>
      <c r="B22" s="16" t="s">
        <v>27</v>
      </c>
      <c r="C22" s="16" t="s">
        <v>28</v>
      </c>
    </row>
    <row r="23" spans="1:3" x14ac:dyDescent="0.4">
      <c r="A23" s="15">
        <f>IF(基準年度&gt;2015,IF(基準年度=2020,DATE(基準年度,8,10),IF(基準年度=2021,DATE(2021,8,8),DATE(基準年度,8,11))),1)</f>
        <v>46245</v>
      </c>
      <c r="B23" s="16" t="s">
        <v>29</v>
      </c>
      <c r="C23" s="20" t="s">
        <v>30</v>
      </c>
    </row>
    <row r="24" spans="1:3" x14ac:dyDescent="0.4">
      <c r="A24" s="15">
        <f>IF(WEEKDAY(A23)=1,A23+1,1)</f>
        <v>1</v>
      </c>
      <c r="B24" s="16" t="s">
        <v>13</v>
      </c>
      <c r="C24" s="21" t="s">
        <v>31</v>
      </c>
    </row>
    <row r="25" spans="1:3" x14ac:dyDescent="0.4">
      <c r="A25" s="15">
        <f>IF(WEEKDAY(DATE(基準年度,9,1))&lt;3,DATE(基準年度,9,1)+16-WEEKDAY(DATE(基準年度,9,1)),DATE(基準年度,9,1)+23-WEEKDAY(DATE(基準年度,9,1)))</f>
        <v>46286</v>
      </c>
      <c r="B25" s="16" t="s">
        <v>32</v>
      </c>
      <c r="C25" s="16" t="s">
        <v>33</v>
      </c>
    </row>
    <row r="26" spans="1:3" x14ac:dyDescent="0.4">
      <c r="A26" s="15">
        <f>IF(A27-A25=2,A25+1,1)</f>
        <v>46287</v>
      </c>
      <c r="B26" s="16" t="s">
        <v>34</v>
      </c>
      <c r="C26" s="16" t="s">
        <v>35</v>
      </c>
    </row>
    <row r="27" spans="1:3" x14ac:dyDescent="0.4">
      <c r="A27" s="15">
        <f>IF(MOD(基準年度,4)=0,DATE(基準年度,9,22),DATE(基準年度,9,23))</f>
        <v>46288</v>
      </c>
      <c r="B27" s="16" t="s">
        <v>36</v>
      </c>
      <c r="C27" s="16" t="s">
        <v>37</v>
      </c>
    </row>
    <row r="28" spans="1:3" x14ac:dyDescent="0.4">
      <c r="A28" s="15">
        <f>IF(WEEKDAY(A27)=1,A27+1,1)</f>
        <v>1</v>
      </c>
      <c r="B28" s="16" t="s">
        <v>13</v>
      </c>
      <c r="C28" s="16" t="s">
        <v>38</v>
      </c>
    </row>
    <row r="29" spans="1:3" x14ac:dyDescent="0.4">
      <c r="A29" s="15">
        <f>IF(基準年度=2019,DATE(2019,10,22),1)</f>
        <v>1</v>
      </c>
      <c r="B29" s="16" t="s">
        <v>39</v>
      </c>
      <c r="C29" s="22">
        <v>43760</v>
      </c>
    </row>
    <row r="30" spans="1:3" x14ac:dyDescent="0.4">
      <c r="A30" s="15">
        <f>IF(基準年度=2020,DATE(2020,7,24),IF(基準年度=2021,DATE(2021,7,23),IF(WEEKDAY(DATE(基準年度,10,1))&lt;3,DATE(基準年度,10,1)+9-WEEKDAY(DATE(基準年度,10,1)),DATE(基準年度,10,1)+16-WEEKDAY(DATE(基準年度,10,1)))))</f>
        <v>46307</v>
      </c>
      <c r="B30" s="16" t="s">
        <v>40</v>
      </c>
      <c r="C30" s="16" t="s">
        <v>41</v>
      </c>
    </row>
    <row r="31" spans="1:3" x14ac:dyDescent="0.4">
      <c r="A31" s="15">
        <f>DATE(基準年度,11,3)</f>
        <v>46329</v>
      </c>
      <c r="B31" s="16" t="s">
        <v>42</v>
      </c>
      <c r="C31" s="17" t="s">
        <v>43</v>
      </c>
    </row>
    <row r="32" spans="1:3" x14ac:dyDescent="0.4">
      <c r="A32" s="15">
        <f>IF(WEEKDAY(A31)=1,A31+1,1)</f>
        <v>1</v>
      </c>
      <c r="B32" s="16" t="s">
        <v>13</v>
      </c>
      <c r="C32" s="16" t="s">
        <v>44</v>
      </c>
    </row>
    <row r="33" spans="1:3" x14ac:dyDescent="0.4">
      <c r="A33" s="15">
        <f>DATE(基準年度,11,23)</f>
        <v>46349</v>
      </c>
      <c r="B33" s="16" t="s">
        <v>45</v>
      </c>
      <c r="C33" s="17" t="s">
        <v>46</v>
      </c>
    </row>
    <row r="34" spans="1:3" x14ac:dyDescent="0.4">
      <c r="A34" s="15">
        <f>IF(WEEKDAY(A33)=1,A33+1,1)</f>
        <v>1</v>
      </c>
      <c r="B34" s="16" t="s">
        <v>13</v>
      </c>
      <c r="C34" s="16" t="s">
        <v>47</v>
      </c>
    </row>
    <row r="35" spans="1:3" x14ac:dyDescent="0.4">
      <c r="A35" s="15">
        <f>IF(基準年度&lt;=2018,DATE(基準年度,12,23),1)</f>
        <v>1</v>
      </c>
      <c r="B35" s="16" t="s">
        <v>48</v>
      </c>
      <c r="C35" s="17" t="s">
        <v>49</v>
      </c>
    </row>
    <row r="36" spans="1:3" x14ac:dyDescent="0.4">
      <c r="A36" s="15">
        <f>IF(基準年度&lt;=2018,IF(WEEKDAY(A35)=1,A35+1,1),1)</f>
        <v>1</v>
      </c>
      <c r="B36" s="16" t="s">
        <v>13</v>
      </c>
      <c r="C36" s="16" t="s">
        <v>50</v>
      </c>
    </row>
  </sheetData>
  <phoneticPr fontId="1"/>
  <conditionalFormatting sqref="A8:A10">
    <cfRule type="expression" dxfId="6" priority="3">
      <formula>$A8=1</formula>
    </cfRule>
    <cfRule type="expression" dxfId="5" priority="4">
      <formula>A8=A7</formula>
    </cfRule>
  </conditionalFormatting>
  <conditionalFormatting sqref="A12 A21 A24 A26 A28 A32 A34:A36">
    <cfRule type="expression" dxfId="4" priority="18">
      <formula>$A12=1</formula>
    </cfRule>
    <cfRule type="expression" dxfId="3" priority="19">
      <formula>A12=A11</formula>
    </cfRule>
  </conditionalFormatting>
  <conditionalFormatting sqref="A14:A17">
    <cfRule type="expression" dxfId="2" priority="1">
      <formula>$A14=1</formula>
    </cfRule>
  </conditionalFormatting>
  <conditionalFormatting sqref="A23">
    <cfRule type="expression" dxfId="1" priority="11">
      <formula>$A23=1</formula>
    </cfRule>
  </conditionalFormatting>
  <conditionalFormatting sqref="A29">
    <cfRule type="expression" dxfId="0" priority="2">
      <formula>$A29=1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1</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46019</v>
      </c>
      <c r="D16" s="33"/>
      <c r="E16" s="3">
        <f>C16+1</f>
        <v>46020</v>
      </c>
      <c r="F16" s="32"/>
      <c r="G16" s="3">
        <f>E16+1</f>
        <v>46021</v>
      </c>
      <c r="H16" s="32"/>
      <c r="I16" s="3">
        <f>G16+1</f>
        <v>46022</v>
      </c>
      <c r="J16" s="32"/>
      <c r="K16" s="3">
        <f>I16+1</f>
        <v>46023</v>
      </c>
      <c r="L16" s="32"/>
      <c r="M16" s="3">
        <f>K16+1</f>
        <v>46024</v>
      </c>
      <c r="N16" s="32"/>
      <c r="O16" s="4">
        <f>M16+1</f>
        <v>46025</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元旦</v>
      </c>
      <c r="L17" s="72"/>
      <c r="M17" s="71" t="str">
        <f>IFERROR(VLOOKUP(M16,祝日リスト!$A$5:$B$36,2,FALSE),"")</f>
        <v/>
      </c>
      <c r="N17" s="72"/>
      <c r="O17" s="71" t="str">
        <f>IFERROR(VLOOKUP(O16,祝日リスト!$A$5:$B$36,2,FALSE),"")</f>
        <v/>
      </c>
      <c r="P17" s="72"/>
    </row>
    <row r="18" spans="1:16" ht="25.5" customHeight="1" x14ac:dyDescent="0.4">
      <c r="A18" s="9"/>
      <c r="B18" s="10"/>
      <c r="C18" s="24">
        <f>O16+1</f>
        <v>46026</v>
      </c>
      <c r="D18" s="32"/>
      <c r="E18" s="3">
        <f>C18+1</f>
        <v>46027</v>
      </c>
      <c r="F18" s="32"/>
      <c r="G18" s="3">
        <f>E18+1</f>
        <v>46028</v>
      </c>
      <c r="H18" s="32"/>
      <c r="I18" s="3">
        <f>G18+1</f>
        <v>46029</v>
      </c>
      <c r="J18" s="32"/>
      <c r="K18" s="3">
        <f>I18+1</f>
        <v>46030</v>
      </c>
      <c r="L18" s="32"/>
      <c r="M18" s="3">
        <f>K18+1</f>
        <v>46031</v>
      </c>
      <c r="N18" s="32"/>
      <c r="O18" s="4">
        <f>M18+1</f>
        <v>46032</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46033</v>
      </c>
      <c r="D20" s="32"/>
      <c r="E20" s="3">
        <f>C20+1</f>
        <v>46034</v>
      </c>
      <c r="F20" s="32"/>
      <c r="G20" s="3">
        <f>E20+1</f>
        <v>46035</v>
      </c>
      <c r="H20" s="32"/>
      <c r="I20" s="3">
        <f>G20+1</f>
        <v>46036</v>
      </c>
      <c r="J20" s="32"/>
      <c r="K20" s="3">
        <f>I20+1</f>
        <v>46037</v>
      </c>
      <c r="L20" s="32"/>
      <c r="M20" s="3">
        <f>K20+1</f>
        <v>46038</v>
      </c>
      <c r="N20" s="32"/>
      <c r="O20" s="4">
        <f>M20+1</f>
        <v>46039</v>
      </c>
      <c r="P20" s="32"/>
    </row>
    <row r="21" spans="1:16" ht="22.5" customHeight="1" x14ac:dyDescent="0.4">
      <c r="A21" s="9"/>
      <c r="B21" s="10"/>
      <c r="C21" s="73" t="str">
        <f>IFERROR(VLOOKUP(C20,祝日リスト!$A$5:$B$36,2,FALSE),"")</f>
        <v/>
      </c>
      <c r="D21" s="74"/>
      <c r="E21" s="73" t="str">
        <f>IFERROR(VLOOKUP(E20,祝日リスト!$A$5:$B$36,2,FALSE),"")</f>
        <v>成人の日</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46040</v>
      </c>
      <c r="D22" s="32"/>
      <c r="E22" s="3">
        <f>C22+1</f>
        <v>46041</v>
      </c>
      <c r="F22" s="32"/>
      <c r="G22" s="3">
        <f>E22+1</f>
        <v>46042</v>
      </c>
      <c r="H22" s="32"/>
      <c r="I22" s="3">
        <f>G22+1</f>
        <v>46043</v>
      </c>
      <c r="J22" s="32"/>
      <c r="K22" s="3">
        <f>I22+1</f>
        <v>46044</v>
      </c>
      <c r="L22" s="32"/>
      <c r="M22" s="3">
        <f>K22+1</f>
        <v>46045</v>
      </c>
      <c r="N22" s="32"/>
      <c r="O22" s="4">
        <f>M22+1</f>
        <v>46046</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46047</v>
      </c>
      <c r="D24" s="32"/>
      <c r="E24" s="3">
        <f>C24+1</f>
        <v>46048</v>
      </c>
      <c r="F24" s="32"/>
      <c r="G24" s="3">
        <f>E24+1</f>
        <v>46049</v>
      </c>
      <c r="H24" s="32"/>
      <c r="I24" s="3">
        <f>G24+1</f>
        <v>46050</v>
      </c>
      <c r="J24" s="32"/>
      <c r="K24" s="3">
        <f>I24+1</f>
        <v>46051</v>
      </c>
      <c r="L24" s="32"/>
      <c r="M24" s="3">
        <f>K24+1</f>
        <v>46052</v>
      </c>
      <c r="N24" s="32"/>
      <c r="O24" s="4">
        <f>M24+1</f>
        <v>46053</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46054</v>
      </c>
      <c r="D26" s="32"/>
      <c r="E26" s="3">
        <f>C26+1</f>
        <v>46055</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selectLockedCells="1"/>
  <mergeCells count="59">
    <mergeCell ref="G13:P13"/>
    <mergeCell ref="G12:P12"/>
    <mergeCell ref="C30:P30"/>
    <mergeCell ref="C4:P8"/>
    <mergeCell ref="O17:P17"/>
    <mergeCell ref="K23:L23"/>
    <mergeCell ref="M23:N23"/>
    <mergeCell ref="E29:P29"/>
    <mergeCell ref="E28:P28"/>
    <mergeCell ref="O15:P15"/>
    <mergeCell ref="I17:J17"/>
    <mergeCell ref="G19:H19"/>
    <mergeCell ref="C14:E14"/>
    <mergeCell ref="F14:H14"/>
    <mergeCell ref="C17:D17"/>
    <mergeCell ref="E17:F17"/>
    <mergeCell ref="B1:O1"/>
    <mergeCell ref="C12:F12"/>
    <mergeCell ref="C13:F13"/>
    <mergeCell ref="O21:P21"/>
    <mergeCell ref="K17:L17"/>
    <mergeCell ref="M17:N17"/>
    <mergeCell ref="A15:B15"/>
    <mergeCell ref="A14:B14"/>
    <mergeCell ref="C21:D21"/>
    <mergeCell ref="E21:F21"/>
    <mergeCell ref="G21:H21"/>
    <mergeCell ref="C15:D15"/>
    <mergeCell ref="E15:F15"/>
    <mergeCell ref="G15:H15"/>
    <mergeCell ref="C19:D19"/>
    <mergeCell ref="E19:F19"/>
    <mergeCell ref="I19:J19"/>
    <mergeCell ref="K19:L19"/>
    <mergeCell ref="M19:N19"/>
    <mergeCell ref="O19:P19"/>
    <mergeCell ref="O23:P23"/>
    <mergeCell ref="O25:P25"/>
    <mergeCell ref="M25:N25"/>
    <mergeCell ref="E27:F27"/>
    <mergeCell ref="I21:J21"/>
    <mergeCell ref="K21:L21"/>
    <mergeCell ref="M21:N21"/>
    <mergeCell ref="K15:L15"/>
    <mergeCell ref="M15:N15"/>
    <mergeCell ref="I15:J15"/>
    <mergeCell ref="I14:K14"/>
    <mergeCell ref="C27:D27"/>
    <mergeCell ref="E25:F25"/>
    <mergeCell ref="G25:H25"/>
    <mergeCell ref="I25:J25"/>
    <mergeCell ref="K25:L25"/>
    <mergeCell ref="E23:F23"/>
    <mergeCell ref="G23:H23"/>
    <mergeCell ref="I23:J23"/>
    <mergeCell ref="C23:D23"/>
    <mergeCell ref="C25:D25"/>
    <mergeCell ref="G17:H17"/>
    <mergeCell ref="G26:P27"/>
  </mergeCells>
  <phoneticPr fontId="1"/>
  <conditionalFormatting sqref="C16">
    <cfRule type="expression" dxfId="90" priority="19">
      <formula>OR(MONTH(C16)&lt;&gt;VALUE(SUBSTITUTE($L$14,"月","")), YEAR(C16)&lt;&gt;$F$14)</formula>
    </cfRule>
  </conditionalFormatting>
  <conditionalFormatting sqref="C27:F27">
    <cfRule type="expression" dxfId="89" priority="1">
      <formula>OR(MONTH(C27)&lt;&gt;VALUE(SUBSTITUTE($L$14,"月","")), YEAR(C27)&lt;&gt;$F$14)</formula>
    </cfRule>
  </conditionalFormatting>
  <conditionalFormatting sqref="C26:G26">
    <cfRule type="expression" dxfId="88" priority="15">
      <formula>OR(MONTH(C26)&lt;&gt;VALUE(SUBSTITUTE($L$14,"月","")), YEAR(C26)&lt;&gt;$F$14)</formula>
    </cfRule>
  </conditionalFormatting>
  <conditionalFormatting sqref="C17:P25">
    <cfRule type="expression" dxfId="87" priority="2">
      <formula>OR(MONTH(C17)&lt;&gt;VALUE(SUBSTITUTE($L$14,"月","")), YEAR(C17)&lt;&gt;$F$14)</formula>
    </cfRule>
  </conditionalFormatting>
  <conditionalFormatting sqref="E16:P16">
    <cfRule type="expression" dxfId="85" priority="27">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5BCAC4FA-9CCC-46EB-A782-F7209D194DD0}">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2" id="{8B91EEBE-EFFD-447C-88DC-F970F6C785B4}">
            <xm:f>ISNUMBER(MATCH(E16, 祝日リスト!$A:$A, 0))</xm:f>
            <x14:dxf>
              <font>
                <color rgb="FFFF0000"/>
              </font>
            </x14:dxf>
          </x14:cfRule>
          <xm:sqref>E16</xm:sqref>
        </x14:conditionalFormatting>
        <x14:conditionalFormatting xmlns:xm="http://schemas.microsoft.com/office/excel/2006/main">
          <x14:cfRule type="expression" priority="28" id="{AD22442B-B8B1-4404-9279-992581CF5BDB}">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D5F9-46AE-40EE-A3DD-927337C98774}">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2</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46054</v>
      </c>
      <c r="D16" s="33"/>
      <c r="E16" s="3">
        <f>C16+1</f>
        <v>46055</v>
      </c>
      <c r="F16" s="32"/>
      <c r="G16" s="3">
        <f>E16+1</f>
        <v>46056</v>
      </c>
      <c r="H16" s="32"/>
      <c r="I16" s="3">
        <f>G16+1</f>
        <v>46057</v>
      </c>
      <c r="J16" s="32"/>
      <c r="K16" s="3">
        <f>I16+1</f>
        <v>46058</v>
      </c>
      <c r="L16" s="32"/>
      <c r="M16" s="3">
        <f>K16+1</f>
        <v>46059</v>
      </c>
      <c r="N16" s="32"/>
      <c r="O16" s="4">
        <f>M16+1</f>
        <v>46060</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46061</v>
      </c>
      <c r="D18" s="32"/>
      <c r="E18" s="3">
        <f>C18+1</f>
        <v>46062</v>
      </c>
      <c r="F18" s="32"/>
      <c r="G18" s="3">
        <f>E18+1</f>
        <v>46063</v>
      </c>
      <c r="H18" s="32"/>
      <c r="I18" s="3">
        <f>G18+1</f>
        <v>46064</v>
      </c>
      <c r="J18" s="32"/>
      <c r="K18" s="3">
        <f>I18+1</f>
        <v>46065</v>
      </c>
      <c r="L18" s="32"/>
      <c r="M18" s="3">
        <f>K18+1</f>
        <v>46066</v>
      </c>
      <c r="N18" s="32"/>
      <c r="O18" s="4">
        <f>M18+1</f>
        <v>46067</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建国記念日</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46068</v>
      </c>
      <c r="D20" s="32"/>
      <c r="E20" s="3">
        <f>C20+1</f>
        <v>46069</v>
      </c>
      <c r="F20" s="32"/>
      <c r="G20" s="3">
        <f>E20+1</f>
        <v>46070</v>
      </c>
      <c r="H20" s="32"/>
      <c r="I20" s="3">
        <f>G20+1</f>
        <v>46071</v>
      </c>
      <c r="J20" s="32"/>
      <c r="K20" s="3">
        <f>I20+1</f>
        <v>46072</v>
      </c>
      <c r="L20" s="32"/>
      <c r="M20" s="3">
        <f>K20+1</f>
        <v>46073</v>
      </c>
      <c r="N20" s="32"/>
      <c r="O20" s="4">
        <f>M20+1</f>
        <v>46074</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46075</v>
      </c>
      <c r="D22" s="32"/>
      <c r="E22" s="3">
        <f>C22+1</f>
        <v>46076</v>
      </c>
      <c r="F22" s="32"/>
      <c r="G22" s="3">
        <f>E22+1</f>
        <v>46077</v>
      </c>
      <c r="H22" s="32"/>
      <c r="I22" s="3">
        <f>G22+1</f>
        <v>46078</v>
      </c>
      <c r="J22" s="32"/>
      <c r="K22" s="3">
        <f>I22+1</f>
        <v>46079</v>
      </c>
      <c r="L22" s="32"/>
      <c r="M22" s="3">
        <f>K22+1</f>
        <v>46080</v>
      </c>
      <c r="N22" s="32"/>
      <c r="O22" s="4">
        <f>M22+1</f>
        <v>46081</v>
      </c>
      <c r="P22" s="32"/>
    </row>
    <row r="23" spans="1:16" ht="22.5" customHeight="1" x14ac:dyDescent="0.4">
      <c r="A23" s="9"/>
      <c r="B23" s="10"/>
      <c r="C23" s="73" t="str">
        <f>IFERROR(VLOOKUP(C22,祝日リスト!$A$5:$B$36,2,FALSE),"")</f>
        <v/>
      </c>
      <c r="D23" s="74"/>
      <c r="E23" s="73" t="str">
        <f>IFERROR(VLOOKUP(E22,祝日リスト!$A$5:$B$36,2,FALSE),"")</f>
        <v>天皇誕生日</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46082</v>
      </c>
      <c r="D24" s="32"/>
      <c r="E24" s="3">
        <f>C24+1</f>
        <v>46083</v>
      </c>
      <c r="F24" s="32"/>
      <c r="G24" s="3">
        <f>E24+1</f>
        <v>46084</v>
      </c>
      <c r="H24" s="32"/>
      <c r="I24" s="3">
        <f>G24+1</f>
        <v>46085</v>
      </c>
      <c r="J24" s="32"/>
      <c r="K24" s="3">
        <f>I24+1</f>
        <v>46086</v>
      </c>
      <c r="L24" s="32"/>
      <c r="M24" s="3">
        <f>K24+1</f>
        <v>46087</v>
      </c>
      <c r="N24" s="32"/>
      <c r="O24" s="4">
        <f>M24+1</f>
        <v>46088</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46089</v>
      </c>
      <c r="D26" s="32"/>
      <c r="E26" s="3">
        <f>C26+1</f>
        <v>46090</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83" priority="4">
      <formula>OR(MONTH(C16)&lt;&gt;VALUE(SUBSTITUTE($L$14,"月","")), YEAR(C16)&lt;&gt;$F$14)</formula>
    </cfRule>
  </conditionalFormatting>
  <conditionalFormatting sqref="C27:F27">
    <cfRule type="expression" dxfId="82" priority="1">
      <formula>OR(MONTH(C27)&lt;&gt;VALUE(SUBSTITUTE($L$14,"月","")), YEAR(C27)&lt;&gt;$F$14)</formula>
    </cfRule>
  </conditionalFormatting>
  <conditionalFormatting sqref="C26:G26">
    <cfRule type="expression" dxfId="81" priority="3">
      <formula>OR(MONTH(C26)&lt;&gt;VALUE(SUBSTITUTE($L$14,"月","")), YEAR(C26)&lt;&gt;$F$14)</formula>
    </cfRule>
  </conditionalFormatting>
  <conditionalFormatting sqref="C17:P25">
    <cfRule type="expression" dxfId="80" priority="2">
      <formula>OR(MONTH(C17)&lt;&gt;VALUE(SUBSTITUTE($L$14,"月","")), YEAR(C17)&lt;&gt;$F$14)</formula>
    </cfRule>
  </conditionalFormatting>
  <conditionalFormatting sqref="E16:P16">
    <cfRule type="expression" dxfId="78"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DE825C45-BCDB-483E-A4B6-2933C826AC48}">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5387A736-89C4-4B94-BA0C-A8E0106854D7}">
            <xm:f>ISNUMBER(MATCH(E16, 祝日リスト!$A:$A, 0))</xm:f>
            <x14:dxf>
              <font>
                <color rgb="FFFF0000"/>
              </font>
            </x14:dxf>
          </x14:cfRule>
          <xm:sqref>E16</xm:sqref>
        </x14:conditionalFormatting>
        <x14:conditionalFormatting xmlns:xm="http://schemas.microsoft.com/office/excel/2006/main">
          <x14:cfRule type="expression" priority="6" id="{24099FA7-AEC8-4CC7-8162-5BD065EFB704}">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0B7B-0B8C-4119-A903-30BD13F99447}">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3</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46082</v>
      </c>
      <c r="D16" s="33"/>
      <c r="E16" s="3">
        <f>C16+1</f>
        <v>46083</v>
      </c>
      <c r="F16" s="32"/>
      <c r="G16" s="3">
        <f>E16+1</f>
        <v>46084</v>
      </c>
      <c r="H16" s="32"/>
      <c r="I16" s="3">
        <f>G16+1</f>
        <v>46085</v>
      </c>
      <c r="J16" s="32"/>
      <c r="K16" s="3">
        <f>I16+1</f>
        <v>46086</v>
      </c>
      <c r="L16" s="32"/>
      <c r="M16" s="3">
        <f>K16+1</f>
        <v>46087</v>
      </c>
      <c r="N16" s="32"/>
      <c r="O16" s="4">
        <f>M16+1</f>
        <v>46088</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46089</v>
      </c>
      <c r="D18" s="32"/>
      <c r="E18" s="3">
        <f>C18+1</f>
        <v>46090</v>
      </c>
      <c r="F18" s="32"/>
      <c r="G18" s="3">
        <f>E18+1</f>
        <v>46091</v>
      </c>
      <c r="H18" s="32"/>
      <c r="I18" s="3">
        <f>G18+1</f>
        <v>46092</v>
      </c>
      <c r="J18" s="32"/>
      <c r="K18" s="3">
        <f>I18+1</f>
        <v>46093</v>
      </c>
      <c r="L18" s="32"/>
      <c r="M18" s="3">
        <f>K18+1</f>
        <v>46094</v>
      </c>
      <c r="N18" s="32"/>
      <c r="O18" s="4">
        <f>M18+1</f>
        <v>46095</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46096</v>
      </c>
      <c r="D20" s="32"/>
      <c r="E20" s="3">
        <f>C20+1</f>
        <v>46097</v>
      </c>
      <c r="F20" s="32"/>
      <c r="G20" s="3">
        <f>E20+1</f>
        <v>46098</v>
      </c>
      <c r="H20" s="32"/>
      <c r="I20" s="3">
        <f>G20+1</f>
        <v>46099</v>
      </c>
      <c r="J20" s="32"/>
      <c r="K20" s="3">
        <f>I20+1</f>
        <v>46100</v>
      </c>
      <c r="L20" s="32"/>
      <c r="M20" s="3">
        <f>K20+1</f>
        <v>46101</v>
      </c>
      <c r="N20" s="32"/>
      <c r="O20" s="4">
        <f>M20+1</f>
        <v>46102</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春分の日</v>
      </c>
      <c r="N21" s="74"/>
      <c r="O21" s="73" t="str">
        <f>IFERROR(VLOOKUP(O20,祝日リスト!$A$5:$B$36,2,FALSE),"")</f>
        <v/>
      </c>
      <c r="P21" s="74"/>
    </row>
    <row r="22" spans="1:16" ht="25.5" customHeight="1" x14ac:dyDescent="0.4">
      <c r="A22" s="9"/>
      <c r="B22" s="10"/>
      <c r="C22" s="24">
        <f>O20+1</f>
        <v>46103</v>
      </c>
      <c r="D22" s="32"/>
      <c r="E22" s="3">
        <f>C22+1</f>
        <v>46104</v>
      </c>
      <c r="F22" s="32"/>
      <c r="G22" s="3">
        <f>E22+1</f>
        <v>46105</v>
      </c>
      <c r="H22" s="32"/>
      <c r="I22" s="3">
        <f>G22+1</f>
        <v>46106</v>
      </c>
      <c r="J22" s="32"/>
      <c r="K22" s="3">
        <f>I22+1</f>
        <v>46107</v>
      </c>
      <c r="L22" s="32"/>
      <c r="M22" s="3">
        <f>K22+1</f>
        <v>46108</v>
      </c>
      <c r="N22" s="32"/>
      <c r="O22" s="4">
        <f>M22+1</f>
        <v>46109</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46110</v>
      </c>
      <c r="D24" s="32"/>
      <c r="E24" s="3">
        <f>C24+1</f>
        <v>46111</v>
      </c>
      <c r="F24" s="32"/>
      <c r="G24" s="3">
        <f>E24+1</f>
        <v>46112</v>
      </c>
      <c r="H24" s="32"/>
      <c r="I24" s="3">
        <f>G24+1</f>
        <v>46113</v>
      </c>
      <c r="J24" s="32"/>
      <c r="K24" s="3">
        <f>I24+1</f>
        <v>46114</v>
      </c>
      <c r="L24" s="32"/>
      <c r="M24" s="3">
        <f>K24+1</f>
        <v>46115</v>
      </c>
      <c r="N24" s="32"/>
      <c r="O24" s="4">
        <f>M24+1</f>
        <v>46116</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46117</v>
      </c>
      <c r="D26" s="32"/>
      <c r="E26" s="3">
        <f>C26+1</f>
        <v>46118</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c2M0dS4FbAc/tTNLh2azh6A9YgOTPPkYhd27sLNqBZniunTeIyHCBv0gr0o+zdmY0GEjIZnE+rN6IlK7DMADRg==" saltValue="VPsFlgbdKP8Ex5VxEWDvxg=="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76" priority="4">
      <formula>OR(MONTH(C16)&lt;&gt;VALUE(SUBSTITUTE($L$14,"月","")), YEAR(C16)&lt;&gt;$F$14)</formula>
    </cfRule>
  </conditionalFormatting>
  <conditionalFormatting sqref="C27:F27">
    <cfRule type="expression" dxfId="75" priority="1">
      <formula>OR(MONTH(C27)&lt;&gt;VALUE(SUBSTITUTE($L$14,"月","")), YEAR(C27)&lt;&gt;$F$14)</formula>
    </cfRule>
  </conditionalFormatting>
  <conditionalFormatting sqref="C26:G26">
    <cfRule type="expression" dxfId="74" priority="3">
      <formula>OR(MONTH(C26)&lt;&gt;VALUE(SUBSTITUTE($L$14,"月","")), YEAR(C26)&lt;&gt;$F$14)</formula>
    </cfRule>
  </conditionalFormatting>
  <conditionalFormatting sqref="C17:P25">
    <cfRule type="expression" dxfId="73" priority="2">
      <formula>OR(MONTH(C17)&lt;&gt;VALUE(SUBSTITUTE($L$14,"月","")), YEAR(C17)&lt;&gt;$F$14)</formula>
    </cfRule>
  </conditionalFormatting>
  <conditionalFormatting sqref="E16:P16">
    <cfRule type="expression" dxfId="71"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4ADF6D56-9B69-4E0F-AB1E-172C310B9683}">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72BA2A9F-8475-486F-A8A7-15BA05B0B85A}">
            <xm:f>ISNUMBER(MATCH(E16, 祝日リスト!$A:$A, 0))</xm:f>
            <x14:dxf>
              <font>
                <color rgb="FFFF0000"/>
              </font>
            </x14:dxf>
          </x14:cfRule>
          <xm:sqref>E16</xm:sqref>
        </x14:conditionalFormatting>
        <x14:conditionalFormatting xmlns:xm="http://schemas.microsoft.com/office/excel/2006/main">
          <x14:cfRule type="expression" priority="6" id="{B1B9A3B0-8ECD-4F64-9710-85011334E319}">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7762-838F-4732-9EBA-C883E6D787BC}">
  <sheetPr>
    <pageSetUpPr fitToPage="1"/>
  </sheetPr>
  <dimension ref="A1:P30"/>
  <sheetViews>
    <sheetView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4</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46110</v>
      </c>
      <c r="D16" s="33"/>
      <c r="E16" s="3">
        <f>C16+1</f>
        <v>46111</v>
      </c>
      <c r="F16" s="32"/>
      <c r="G16" s="3">
        <f>E16+1</f>
        <v>46112</v>
      </c>
      <c r="H16" s="32"/>
      <c r="I16" s="3">
        <f>G16+1</f>
        <v>46113</v>
      </c>
      <c r="J16" s="32"/>
      <c r="K16" s="3">
        <f>I16+1</f>
        <v>46114</v>
      </c>
      <c r="L16" s="32"/>
      <c r="M16" s="3">
        <f>K16+1</f>
        <v>46115</v>
      </c>
      <c r="N16" s="32"/>
      <c r="O16" s="4">
        <f>M16+1</f>
        <v>46116</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46117</v>
      </c>
      <c r="D18" s="32"/>
      <c r="E18" s="3">
        <f>C18+1</f>
        <v>46118</v>
      </c>
      <c r="F18" s="32"/>
      <c r="G18" s="3">
        <f>E18+1</f>
        <v>46119</v>
      </c>
      <c r="H18" s="32"/>
      <c r="I18" s="3">
        <f>G18+1</f>
        <v>46120</v>
      </c>
      <c r="J18" s="32"/>
      <c r="K18" s="3">
        <f>I18+1</f>
        <v>46121</v>
      </c>
      <c r="L18" s="32"/>
      <c r="M18" s="3">
        <f>K18+1</f>
        <v>46122</v>
      </c>
      <c r="N18" s="32"/>
      <c r="O18" s="4">
        <f>M18+1</f>
        <v>46123</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46124</v>
      </c>
      <c r="D20" s="32"/>
      <c r="E20" s="3">
        <f>C20+1</f>
        <v>46125</v>
      </c>
      <c r="F20" s="32"/>
      <c r="G20" s="3">
        <f>E20+1</f>
        <v>46126</v>
      </c>
      <c r="H20" s="32"/>
      <c r="I20" s="3">
        <f>G20+1</f>
        <v>46127</v>
      </c>
      <c r="J20" s="32"/>
      <c r="K20" s="3">
        <f>I20+1</f>
        <v>46128</v>
      </c>
      <c r="L20" s="32"/>
      <c r="M20" s="3">
        <f>K20+1</f>
        <v>46129</v>
      </c>
      <c r="N20" s="32"/>
      <c r="O20" s="4">
        <f>M20+1</f>
        <v>46130</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46131</v>
      </c>
      <c r="D22" s="32"/>
      <c r="E22" s="3">
        <f>C22+1</f>
        <v>46132</v>
      </c>
      <c r="F22" s="32"/>
      <c r="G22" s="3">
        <f>E22+1</f>
        <v>46133</v>
      </c>
      <c r="H22" s="32"/>
      <c r="I22" s="3">
        <f>G22+1</f>
        <v>46134</v>
      </c>
      <c r="J22" s="32"/>
      <c r="K22" s="3">
        <f>I22+1</f>
        <v>46135</v>
      </c>
      <c r="L22" s="32"/>
      <c r="M22" s="3">
        <f>K22+1</f>
        <v>46136</v>
      </c>
      <c r="N22" s="32"/>
      <c r="O22" s="4">
        <f>M22+1</f>
        <v>46137</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46138</v>
      </c>
      <c r="D24" s="32"/>
      <c r="E24" s="3">
        <f>C24+1</f>
        <v>46139</v>
      </c>
      <c r="F24" s="32"/>
      <c r="G24" s="3">
        <f>E24+1</f>
        <v>46140</v>
      </c>
      <c r="H24" s="32"/>
      <c r="I24" s="3">
        <f>G24+1</f>
        <v>46141</v>
      </c>
      <c r="J24" s="32"/>
      <c r="K24" s="3">
        <f>I24+1</f>
        <v>46142</v>
      </c>
      <c r="L24" s="32"/>
      <c r="M24" s="3">
        <f>K24+1</f>
        <v>46143</v>
      </c>
      <c r="N24" s="32"/>
      <c r="O24" s="4">
        <f>M24+1</f>
        <v>46144</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昭和の日</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46145</v>
      </c>
      <c r="D26" s="32"/>
      <c r="E26" s="3">
        <f>C26+1</f>
        <v>46146</v>
      </c>
      <c r="F26" s="32"/>
      <c r="G26" s="84" t="s">
        <v>67</v>
      </c>
      <c r="H26" s="85"/>
      <c r="I26" s="85"/>
      <c r="J26" s="85"/>
      <c r="K26" s="85"/>
      <c r="L26" s="85"/>
      <c r="M26" s="85"/>
      <c r="N26" s="85"/>
      <c r="O26" s="85"/>
      <c r="P26" s="86"/>
    </row>
    <row r="27" spans="1:16" ht="22.5" customHeight="1" x14ac:dyDescent="0.4">
      <c r="A27" s="7"/>
      <c r="B27" s="5"/>
      <c r="C27" s="73" t="str">
        <f>IFERROR(VLOOKUP(C26,祝日リスト!$A$5:$B$36,2,FALSE),"")</f>
        <v>憲法記念日</v>
      </c>
      <c r="D27" s="74"/>
      <c r="E27" s="73" t="str">
        <f>IFERROR(VLOOKUP(E26,祝日リスト!$A$5:$B$36,2,FALSE),"")</f>
        <v>みどりの日</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o1DgXub7j7fTCfMUS2tkgJiFpfEs/YrI1uSP0HXgv6oFj7Mz9bOeOpJs0FM2aaXRTjnVm5s8Ve28swPTuhbX8g==" saltValue="HBwmIJOOizJHg77yHJLepA=="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69" priority="4">
      <formula>OR(MONTH(C16)&lt;&gt;VALUE(SUBSTITUTE($L$14,"月","")), YEAR(C16)&lt;&gt;$F$14)</formula>
    </cfRule>
  </conditionalFormatting>
  <conditionalFormatting sqref="C27:F27">
    <cfRule type="expression" dxfId="68" priority="1">
      <formula>OR(MONTH(C27)&lt;&gt;VALUE(SUBSTITUTE($L$14,"月","")), YEAR(C27)&lt;&gt;$F$14)</formula>
    </cfRule>
  </conditionalFormatting>
  <conditionalFormatting sqref="C26:G26">
    <cfRule type="expression" dxfId="67" priority="3">
      <formula>OR(MONTH(C26)&lt;&gt;VALUE(SUBSTITUTE($L$14,"月","")), YEAR(C26)&lt;&gt;$F$14)</formula>
    </cfRule>
  </conditionalFormatting>
  <conditionalFormatting sqref="C17:P25">
    <cfRule type="expression" dxfId="66" priority="2">
      <formula>OR(MONTH(C17)&lt;&gt;VALUE(SUBSTITUTE($L$14,"月","")), YEAR(C17)&lt;&gt;$F$14)</formula>
    </cfRule>
  </conditionalFormatting>
  <conditionalFormatting sqref="E16:P16">
    <cfRule type="expression" dxfId="64"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84555589-926D-4165-8F3B-7535834C4AFB}">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75A5AC04-0AEA-47AF-BB65-4A45886E9053}">
            <xm:f>ISNUMBER(MATCH(E16, 祝日リスト!$A:$A, 0))</xm:f>
            <x14:dxf>
              <font>
                <color rgb="FFFF0000"/>
              </font>
            </x14:dxf>
          </x14:cfRule>
          <xm:sqref>E16</xm:sqref>
        </x14:conditionalFormatting>
        <x14:conditionalFormatting xmlns:xm="http://schemas.microsoft.com/office/excel/2006/main">
          <x14:cfRule type="expression" priority="6" id="{BDC9DFBB-ED54-490B-8F1B-489CEA062CDF}">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FE660-0247-4BF5-B800-5B5C7C06B432}">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5</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46138</v>
      </c>
      <c r="D16" s="33"/>
      <c r="E16" s="3">
        <f>C16+1</f>
        <v>46139</v>
      </c>
      <c r="F16" s="32"/>
      <c r="G16" s="3">
        <f>E16+1</f>
        <v>46140</v>
      </c>
      <c r="H16" s="32"/>
      <c r="I16" s="3">
        <f>G16+1</f>
        <v>46141</v>
      </c>
      <c r="J16" s="32"/>
      <c r="K16" s="3">
        <f>I16+1</f>
        <v>46142</v>
      </c>
      <c r="L16" s="32"/>
      <c r="M16" s="3">
        <f>K16+1</f>
        <v>46143</v>
      </c>
      <c r="N16" s="32"/>
      <c r="O16" s="4">
        <f>M16+1</f>
        <v>46144</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昭和の日</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46145</v>
      </c>
      <c r="D18" s="32"/>
      <c r="E18" s="3">
        <f>C18+1</f>
        <v>46146</v>
      </c>
      <c r="F18" s="32"/>
      <c r="G18" s="3">
        <f>E18+1</f>
        <v>46147</v>
      </c>
      <c r="H18" s="32"/>
      <c r="I18" s="3">
        <f>G18+1</f>
        <v>46148</v>
      </c>
      <c r="J18" s="32"/>
      <c r="K18" s="3">
        <f>I18+1</f>
        <v>46149</v>
      </c>
      <c r="L18" s="32"/>
      <c r="M18" s="3">
        <f>K18+1</f>
        <v>46150</v>
      </c>
      <c r="N18" s="32"/>
      <c r="O18" s="4">
        <f>M18+1</f>
        <v>46151</v>
      </c>
      <c r="P18" s="32"/>
    </row>
    <row r="19" spans="1:16" ht="22.5" customHeight="1" x14ac:dyDescent="0.4">
      <c r="A19" s="9"/>
      <c r="B19" s="10"/>
      <c r="C19" s="71" t="str">
        <f>IFERROR(VLOOKUP(C18,祝日リスト!$A$5:$B$36,2,FALSE),"")</f>
        <v>憲法記念日</v>
      </c>
      <c r="D19" s="72"/>
      <c r="E19" s="71" t="str">
        <f>IFERROR(VLOOKUP(E18,祝日リスト!$A$5:$B$36,2,FALSE),"")</f>
        <v>みどりの日</v>
      </c>
      <c r="F19" s="72"/>
      <c r="G19" s="71" t="str">
        <f>IFERROR(VLOOKUP(G18,祝日リスト!$A$5:$B$36,2,FALSE),"")</f>
        <v>こどもの日</v>
      </c>
      <c r="H19" s="72"/>
      <c r="I19" s="71" t="str">
        <f>IFERROR(VLOOKUP(I18,祝日リスト!$A$5:$B$36,2,FALSE),"")</f>
        <v>振替休日</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46152</v>
      </c>
      <c r="D20" s="32"/>
      <c r="E20" s="3">
        <f>C20+1</f>
        <v>46153</v>
      </c>
      <c r="F20" s="32"/>
      <c r="G20" s="3">
        <f>E20+1</f>
        <v>46154</v>
      </c>
      <c r="H20" s="32"/>
      <c r="I20" s="3">
        <f>G20+1</f>
        <v>46155</v>
      </c>
      <c r="J20" s="32"/>
      <c r="K20" s="3">
        <f>I20+1</f>
        <v>46156</v>
      </c>
      <c r="L20" s="32"/>
      <c r="M20" s="3">
        <f>K20+1</f>
        <v>46157</v>
      </c>
      <c r="N20" s="32"/>
      <c r="O20" s="4">
        <f>M20+1</f>
        <v>46158</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46159</v>
      </c>
      <c r="D22" s="32"/>
      <c r="E22" s="3">
        <f>C22+1</f>
        <v>46160</v>
      </c>
      <c r="F22" s="32"/>
      <c r="G22" s="3">
        <f>E22+1</f>
        <v>46161</v>
      </c>
      <c r="H22" s="32"/>
      <c r="I22" s="3">
        <f>G22+1</f>
        <v>46162</v>
      </c>
      <c r="J22" s="32"/>
      <c r="K22" s="3">
        <f>I22+1</f>
        <v>46163</v>
      </c>
      <c r="L22" s="32"/>
      <c r="M22" s="3">
        <f>K22+1</f>
        <v>46164</v>
      </c>
      <c r="N22" s="32"/>
      <c r="O22" s="4">
        <f>M22+1</f>
        <v>46165</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46166</v>
      </c>
      <c r="D24" s="32"/>
      <c r="E24" s="3">
        <f>C24+1</f>
        <v>46167</v>
      </c>
      <c r="F24" s="32"/>
      <c r="G24" s="3">
        <f>E24+1</f>
        <v>46168</v>
      </c>
      <c r="H24" s="32"/>
      <c r="I24" s="3">
        <f>G24+1</f>
        <v>46169</v>
      </c>
      <c r="J24" s="32"/>
      <c r="K24" s="3">
        <f>I24+1</f>
        <v>46170</v>
      </c>
      <c r="L24" s="32"/>
      <c r="M24" s="3">
        <f>K24+1</f>
        <v>46171</v>
      </c>
      <c r="N24" s="32"/>
      <c r="O24" s="4">
        <f>M24+1</f>
        <v>46172</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46173</v>
      </c>
      <c r="D26" s="32"/>
      <c r="E26" s="3">
        <f>C26+1</f>
        <v>46174</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sHxUyBvrGrUHLnbUDOYiMzpj7yCXygZ3iTJEdnYQx3PAkxG0OpV4U7XkNaBeHpOPg9LlaV8+lIDCu2DWCr0nVQ==" saltValue="uRZlOTieaRy8HRoealLfFQ=="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62" priority="4">
      <formula>OR(MONTH(C16)&lt;&gt;VALUE(SUBSTITUTE($L$14,"月","")), YEAR(C16)&lt;&gt;$F$14)</formula>
    </cfRule>
  </conditionalFormatting>
  <conditionalFormatting sqref="C27:F27">
    <cfRule type="expression" dxfId="61" priority="1">
      <formula>OR(MONTH(C27)&lt;&gt;VALUE(SUBSTITUTE($L$14,"月","")), YEAR(C27)&lt;&gt;$F$14)</formula>
    </cfRule>
  </conditionalFormatting>
  <conditionalFormatting sqref="C26:G26">
    <cfRule type="expression" dxfId="60" priority="3">
      <formula>OR(MONTH(C26)&lt;&gt;VALUE(SUBSTITUTE($L$14,"月","")), YEAR(C26)&lt;&gt;$F$14)</formula>
    </cfRule>
  </conditionalFormatting>
  <conditionalFormatting sqref="C17:P25">
    <cfRule type="expression" dxfId="59" priority="2">
      <formula>OR(MONTH(C17)&lt;&gt;VALUE(SUBSTITUTE($L$14,"月","")), YEAR(C17)&lt;&gt;$F$14)</formula>
    </cfRule>
  </conditionalFormatting>
  <conditionalFormatting sqref="E16:P16">
    <cfRule type="expression" dxfId="57"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6EC0C7F-E868-4BB1-AAC1-17802D61B152}">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AABCBCF7-3100-43E2-AEED-590838F86639}">
            <xm:f>ISNUMBER(MATCH(E16, 祝日リスト!$A:$A, 0))</xm:f>
            <x14:dxf>
              <font>
                <color rgb="FFFF0000"/>
              </font>
            </x14:dxf>
          </x14:cfRule>
          <xm:sqref>E16</xm:sqref>
        </x14:conditionalFormatting>
        <x14:conditionalFormatting xmlns:xm="http://schemas.microsoft.com/office/excel/2006/main">
          <x14:cfRule type="expression" priority="6" id="{79D12C77-F0AD-45D9-9086-FA3BDB8A8E5D}">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B21BD-F0F8-4C2B-A9BB-2EA57D1890F9}">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6</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46173</v>
      </c>
      <c r="D16" s="33"/>
      <c r="E16" s="3">
        <f>C16+1</f>
        <v>46174</v>
      </c>
      <c r="F16" s="32"/>
      <c r="G16" s="3">
        <f>E16+1</f>
        <v>46175</v>
      </c>
      <c r="H16" s="32"/>
      <c r="I16" s="3">
        <f>G16+1</f>
        <v>46176</v>
      </c>
      <c r="J16" s="32"/>
      <c r="K16" s="3">
        <f>I16+1</f>
        <v>46177</v>
      </c>
      <c r="L16" s="32"/>
      <c r="M16" s="3">
        <f>K16+1</f>
        <v>46178</v>
      </c>
      <c r="N16" s="32"/>
      <c r="O16" s="4">
        <f>M16+1</f>
        <v>46179</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46180</v>
      </c>
      <c r="D18" s="32"/>
      <c r="E18" s="3">
        <f>C18+1</f>
        <v>46181</v>
      </c>
      <c r="F18" s="32"/>
      <c r="G18" s="3">
        <f>E18+1</f>
        <v>46182</v>
      </c>
      <c r="H18" s="32"/>
      <c r="I18" s="3">
        <f>G18+1</f>
        <v>46183</v>
      </c>
      <c r="J18" s="32"/>
      <c r="K18" s="3">
        <f>I18+1</f>
        <v>46184</v>
      </c>
      <c r="L18" s="32"/>
      <c r="M18" s="3">
        <f>K18+1</f>
        <v>46185</v>
      </c>
      <c r="N18" s="32"/>
      <c r="O18" s="4">
        <f>M18+1</f>
        <v>46186</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46187</v>
      </c>
      <c r="D20" s="32"/>
      <c r="E20" s="3">
        <f>C20+1</f>
        <v>46188</v>
      </c>
      <c r="F20" s="32"/>
      <c r="G20" s="3">
        <f>E20+1</f>
        <v>46189</v>
      </c>
      <c r="H20" s="32"/>
      <c r="I20" s="3">
        <f>G20+1</f>
        <v>46190</v>
      </c>
      <c r="J20" s="32"/>
      <c r="K20" s="3">
        <f>I20+1</f>
        <v>46191</v>
      </c>
      <c r="L20" s="32"/>
      <c r="M20" s="3">
        <f>K20+1</f>
        <v>46192</v>
      </c>
      <c r="N20" s="32"/>
      <c r="O20" s="4">
        <f>M20+1</f>
        <v>46193</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46194</v>
      </c>
      <c r="D22" s="32"/>
      <c r="E22" s="3">
        <f>C22+1</f>
        <v>46195</v>
      </c>
      <c r="F22" s="32"/>
      <c r="G22" s="3">
        <f>E22+1</f>
        <v>46196</v>
      </c>
      <c r="H22" s="32"/>
      <c r="I22" s="3">
        <f>G22+1</f>
        <v>46197</v>
      </c>
      <c r="J22" s="32"/>
      <c r="K22" s="3">
        <f>I22+1</f>
        <v>46198</v>
      </c>
      <c r="L22" s="32"/>
      <c r="M22" s="3">
        <f>K22+1</f>
        <v>46199</v>
      </c>
      <c r="N22" s="32"/>
      <c r="O22" s="4">
        <f>M22+1</f>
        <v>46200</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46201</v>
      </c>
      <c r="D24" s="32"/>
      <c r="E24" s="3">
        <f>C24+1</f>
        <v>46202</v>
      </c>
      <c r="F24" s="32"/>
      <c r="G24" s="3">
        <f>E24+1</f>
        <v>46203</v>
      </c>
      <c r="H24" s="32"/>
      <c r="I24" s="3">
        <f>G24+1</f>
        <v>46204</v>
      </c>
      <c r="J24" s="32"/>
      <c r="K24" s="3">
        <f>I24+1</f>
        <v>46205</v>
      </c>
      <c r="L24" s="32"/>
      <c r="M24" s="3">
        <f>K24+1</f>
        <v>46206</v>
      </c>
      <c r="N24" s="32"/>
      <c r="O24" s="4">
        <f>M24+1</f>
        <v>46207</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46208</v>
      </c>
      <c r="D26" s="32"/>
      <c r="E26" s="3">
        <f>C26+1</f>
        <v>46209</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gMZ21EgbMf/iyekq2BWb/mYajyoN3zcR7IZFDvxF5rcTGwg2uiOGJeeODFwwZX5ugUMx1Aqq4nOWNyBEE3Q7ZQ==" saltValue="98bdXS+CRKR7gg8PV7K2Eg=="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55" priority="4">
      <formula>OR(MONTH(C16)&lt;&gt;VALUE(SUBSTITUTE($L$14,"月","")), YEAR(C16)&lt;&gt;$F$14)</formula>
    </cfRule>
  </conditionalFormatting>
  <conditionalFormatting sqref="C27:F27">
    <cfRule type="expression" dxfId="54" priority="1">
      <formula>OR(MONTH(C27)&lt;&gt;VALUE(SUBSTITUTE($L$14,"月","")), YEAR(C27)&lt;&gt;$F$14)</formula>
    </cfRule>
  </conditionalFormatting>
  <conditionalFormatting sqref="C26:G26">
    <cfRule type="expression" dxfId="53" priority="3">
      <formula>OR(MONTH(C26)&lt;&gt;VALUE(SUBSTITUTE($L$14,"月","")), YEAR(C26)&lt;&gt;$F$14)</formula>
    </cfRule>
  </conditionalFormatting>
  <conditionalFormatting sqref="C17:P25">
    <cfRule type="expression" dxfId="52" priority="2">
      <formula>OR(MONTH(C17)&lt;&gt;VALUE(SUBSTITUTE($L$14,"月","")), YEAR(C17)&lt;&gt;$F$14)</formula>
    </cfRule>
  </conditionalFormatting>
  <conditionalFormatting sqref="E16:P16">
    <cfRule type="expression" dxfId="50"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9A017F3A-34C2-442B-A5F6-48A083EEB14C}">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F0BF3345-5A31-4C87-9398-1467E55516A7}">
            <xm:f>ISNUMBER(MATCH(E16, 祝日リスト!$A:$A, 0))</xm:f>
            <x14:dxf>
              <font>
                <color rgb="FFFF0000"/>
              </font>
            </x14:dxf>
          </x14:cfRule>
          <xm:sqref>E16</xm:sqref>
        </x14:conditionalFormatting>
        <x14:conditionalFormatting xmlns:xm="http://schemas.microsoft.com/office/excel/2006/main">
          <x14:cfRule type="expression" priority="6" id="{2B6D200E-775A-495B-92E2-3CE76FAB2FA8}">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4A97F-2F57-44D2-B16E-EA72F2058A7C}">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7</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46201</v>
      </c>
      <c r="D16" s="33"/>
      <c r="E16" s="3">
        <f>C16+1</f>
        <v>46202</v>
      </c>
      <c r="F16" s="32"/>
      <c r="G16" s="3">
        <f>E16+1</f>
        <v>46203</v>
      </c>
      <c r="H16" s="32"/>
      <c r="I16" s="3">
        <f>G16+1</f>
        <v>46204</v>
      </c>
      <c r="J16" s="32"/>
      <c r="K16" s="3">
        <f>I16+1</f>
        <v>46205</v>
      </c>
      <c r="L16" s="32"/>
      <c r="M16" s="3">
        <f>K16+1</f>
        <v>46206</v>
      </c>
      <c r="N16" s="32"/>
      <c r="O16" s="4">
        <f>M16+1</f>
        <v>46207</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46208</v>
      </c>
      <c r="D18" s="32"/>
      <c r="E18" s="3">
        <f>C18+1</f>
        <v>46209</v>
      </c>
      <c r="F18" s="32"/>
      <c r="G18" s="3">
        <f>E18+1</f>
        <v>46210</v>
      </c>
      <c r="H18" s="32"/>
      <c r="I18" s="3">
        <f>G18+1</f>
        <v>46211</v>
      </c>
      <c r="J18" s="32"/>
      <c r="K18" s="3">
        <f>I18+1</f>
        <v>46212</v>
      </c>
      <c r="L18" s="32"/>
      <c r="M18" s="3">
        <f>K18+1</f>
        <v>46213</v>
      </c>
      <c r="N18" s="32"/>
      <c r="O18" s="4">
        <f>M18+1</f>
        <v>46214</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46215</v>
      </c>
      <c r="D20" s="32"/>
      <c r="E20" s="3">
        <f>C20+1</f>
        <v>46216</v>
      </c>
      <c r="F20" s="32"/>
      <c r="G20" s="3">
        <f>E20+1</f>
        <v>46217</v>
      </c>
      <c r="H20" s="32"/>
      <c r="I20" s="3">
        <f>G20+1</f>
        <v>46218</v>
      </c>
      <c r="J20" s="32"/>
      <c r="K20" s="3">
        <f>I20+1</f>
        <v>46219</v>
      </c>
      <c r="L20" s="32"/>
      <c r="M20" s="3">
        <f>K20+1</f>
        <v>46220</v>
      </c>
      <c r="N20" s="32"/>
      <c r="O20" s="4">
        <f>M20+1</f>
        <v>46221</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46222</v>
      </c>
      <c r="D22" s="32"/>
      <c r="E22" s="3">
        <f>C22+1</f>
        <v>46223</v>
      </c>
      <c r="F22" s="32"/>
      <c r="G22" s="3">
        <f>E22+1</f>
        <v>46224</v>
      </c>
      <c r="H22" s="32"/>
      <c r="I22" s="3">
        <f>G22+1</f>
        <v>46225</v>
      </c>
      <c r="J22" s="32"/>
      <c r="K22" s="3">
        <f>I22+1</f>
        <v>46226</v>
      </c>
      <c r="L22" s="32"/>
      <c r="M22" s="3">
        <f>K22+1</f>
        <v>46227</v>
      </c>
      <c r="N22" s="32"/>
      <c r="O22" s="4">
        <f>M22+1</f>
        <v>46228</v>
      </c>
      <c r="P22" s="32"/>
    </row>
    <row r="23" spans="1:16" ht="22.5" customHeight="1" x14ac:dyDescent="0.4">
      <c r="A23" s="9"/>
      <c r="B23" s="10"/>
      <c r="C23" s="73" t="str">
        <f>IFERROR(VLOOKUP(C22,祝日リスト!$A$5:$B$36,2,FALSE),"")</f>
        <v/>
      </c>
      <c r="D23" s="74"/>
      <c r="E23" s="73" t="str">
        <f>IFERROR(VLOOKUP(E22,祝日リスト!$A$5:$B$36,2,FALSE),"")</f>
        <v>海の日</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46229</v>
      </c>
      <c r="D24" s="32"/>
      <c r="E24" s="3">
        <f>C24+1</f>
        <v>46230</v>
      </c>
      <c r="F24" s="32"/>
      <c r="G24" s="3">
        <f>E24+1</f>
        <v>46231</v>
      </c>
      <c r="H24" s="32"/>
      <c r="I24" s="3">
        <f>G24+1</f>
        <v>46232</v>
      </c>
      <c r="J24" s="32"/>
      <c r="K24" s="3">
        <f>I24+1</f>
        <v>46233</v>
      </c>
      <c r="L24" s="32"/>
      <c r="M24" s="3">
        <f>K24+1</f>
        <v>46234</v>
      </c>
      <c r="N24" s="32"/>
      <c r="O24" s="4">
        <f>M24+1</f>
        <v>46235</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46236</v>
      </c>
      <c r="D26" s="32"/>
      <c r="E26" s="3">
        <f>C26+1</f>
        <v>46237</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81D/zA5+WdKieXScE7VxOgQMdvJdARUcEemdMnwTZWz4FXhSY7JCWIIeOM3n6wmtT1Q6Q9wWL1cIsfWPGIRefw==" saltValue="r2DUhi52gow1SYABrHIevw=="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48" priority="4">
      <formula>OR(MONTH(C16)&lt;&gt;VALUE(SUBSTITUTE($L$14,"月","")), YEAR(C16)&lt;&gt;$F$14)</formula>
    </cfRule>
  </conditionalFormatting>
  <conditionalFormatting sqref="C27:F27">
    <cfRule type="expression" dxfId="47" priority="1">
      <formula>OR(MONTH(C27)&lt;&gt;VALUE(SUBSTITUTE($L$14,"月","")), YEAR(C27)&lt;&gt;$F$14)</formula>
    </cfRule>
  </conditionalFormatting>
  <conditionalFormatting sqref="C26:G26">
    <cfRule type="expression" dxfId="46" priority="3">
      <formula>OR(MONTH(C26)&lt;&gt;VALUE(SUBSTITUTE($L$14,"月","")), YEAR(C26)&lt;&gt;$F$14)</formula>
    </cfRule>
  </conditionalFormatting>
  <conditionalFormatting sqref="C17:P25">
    <cfRule type="expression" dxfId="45" priority="2">
      <formula>OR(MONTH(C17)&lt;&gt;VALUE(SUBSTITUTE($L$14,"月","")), YEAR(C17)&lt;&gt;$F$14)</formula>
    </cfRule>
  </conditionalFormatting>
  <conditionalFormatting sqref="E16:P16">
    <cfRule type="expression" dxfId="43"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60B2B9BC-AE27-4812-9271-B228CA69C941}">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1814EC53-9C27-45BB-B1FD-B539BBFF9F8E}">
            <xm:f>ISNUMBER(MATCH(E16, 祝日リスト!$A:$A, 0))</xm:f>
            <x14:dxf>
              <font>
                <color rgb="FFFF0000"/>
              </font>
            </x14:dxf>
          </x14:cfRule>
          <xm:sqref>E16</xm:sqref>
        </x14:conditionalFormatting>
        <x14:conditionalFormatting xmlns:xm="http://schemas.microsoft.com/office/excel/2006/main">
          <x14:cfRule type="expression" priority="6" id="{B10A044F-E44A-466A-9DBC-B1CD0B73DA49}">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8A1A-64C3-44F4-8253-BCA051EBB2E6}">
  <sheetPr>
    <pageSetUpPr fitToPage="1"/>
  </sheetPr>
  <dimension ref="A1:P30"/>
  <sheetViews>
    <sheetView topLeftCell="A9" zoomScaleNormal="100" zoomScalePageLayoutView="85" workbookViewId="0">
      <selection activeCell="G12" sqref="G12:P12"/>
    </sheetView>
  </sheetViews>
  <sheetFormatPr defaultColWidth="8.75" defaultRowHeight="19.5" x14ac:dyDescent="0.4"/>
  <cols>
    <col min="1" max="1" width="9.625" style="8" customWidth="1"/>
    <col min="2" max="2" width="1" style="1" customWidth="1"/>
    <col min="3" max="3" width="4.75" style="2" customWidth="1"/>
    <col min="4" max="4" width="6.75" style="1" customWidth="1"/>
    <col min="5" max="5" width="4.75" style="2" customWidth="1"/>
    <col min="6" max="6" width="6.75" style="1" customWidth="1"/>
    <col min="7" max="7" width="4.75" style="2" customWidth="1"/>
    <col min="8" max="8" width="6.75" style="1" customWidth="1"/>
    <col min="9" max="9" width="4.75" style="2" customWidth="1"/>
    <col min="10" max="10" width="6.75" style="1" customWidth="1"/>
    <col min="11" max="11" width="4.75" style="2" customWidth="1"/>
    <col min="12" max="12" width="6.75" style="1" customWidth="1"/>
    <col min="13" max="13" width="4.75" style="2" customWidth="1"/>
    <col min="14" max="14" width="6.75" style="1" customWidth="1"/>
    <col min="15" max="15" width="4.75" style="2" customWidth="1"/>
    <col min="16" max="16" width="6.75" style="1" customWidth="1"/>
    <col min="17" max="17" width="9" style="1" customWidth="1"/>
    <col min="18" max="18" width="16.75" style="1" bestFit="1" customWidth="1"/>
    <col min="19" max="19" width="9" style="1" customWidth="1"/>
    <col min="20" max="16384" width="8.75" style="1"/>
  </cols>
  <sheetData>
    <row r="1" spans="1:16" ht="24" x14ac:dyDescent="0.4">
      <c r="A1" s="1"/>
      <c r="B1" s="42" t="s">
        <v>63</v>
      </c>
      <c r="C1" s="42"/>
      <c r="D1" s="42"/>
      <c r="E1" s="42"/>
      <c r="F1" s="42"/>
      <c r="G1" s="42"/>
      <c r="H1" s="42"/>
      <c r="I1" s="42"/>
      <c r="J1" s="42"/>
      <c r="K1" s="42"/>
      <c r="L1" s="42"/>
      <c r="M1" s="42"/>
      <c r="N1" s="42"/>
      <c r="O1" s="42"/>
    </row>
    <row r="2" spans="1:16" ht="10.5" customHeight="1" x14ac:dyDescent="0.4">
      <c r="A2" s="1"/>
      <c r="B2" s="28"/>
      <c r="C2" s="28"/>
      <c r="D2" s="28"/>
      <c r="E2" s="28"/>
      <c r="F2" s="28"/>
      <c r="G2" s="28"/>
      <c r="H2" s="28"/>
      <c r="I2" s="28"/>
      <c r="J2" s="28"/>
      <c r="K2" s="28"/>
      <c r="L2" s="28"/>
      <c r="M2" s="28"/>
      <c r="N2" s="28"/>
      <c r="O2" s="28"/>
    </row>
    <row r="3" spans="1:16" ht="19.5" customHeight="1" x14ac:dyDescent="0.4">
      <c r="A3" s="25"/>
      <c r="B3" s="26"/>
      <c r="C3" s="39"/>
      <c r="D3" s="40"/>
      <c r="E3" s="40"/>
      <c r="F3" s="40"/>
      <c r="G3" s="40"/>
      <c r="H3" s="40"/>
      <c r="I3" s="40"/>
      <c r="J3" s="40"/>
      <c r="K3" s="40"/>
      <c r="L3" s="40"/>
      <c r="M3" s="40"/>
      <c r="N3" s="40"/>
      <c r="O3" s="40"/>
      <c r="P3" s="40"/>
    </row>
    <row r="4" spans="1:16" x14ac:dyDescent="0.4">
      <c r="A4" s="25"/>
      <c r="B4" s="26"/>
      <c r="C4" s="44" t="s">
        <v>77</v>
      </c>
      <c r="D4" s="45"/>
      <c r="E4" s="45"/>
      <c r="F4" s="45"/>
      <c r="G4" s="45"/>
      <c r="H4" s="45"/>
      <c r="I4" s="45"/>
      <c r="J4" s="45"/>
      <c r="K4" s="45"/>
      <c r="L4" s="45"/>
      <c r="M4" s="45"/>
      <c r="N4" s="45"/>
      <c r="O4" s="45"/>
      <c r="P4" s="46"/>
    </row>
    <row r="5" spans="1:16" x14ac:dyDescent="0.4">
      <c r="A5" s="25"/>
      <c r="B5" s="26"/>
      <c r="C5" s="47"/>
      <c r="D5" s="48"/>
      <c r="E5" s="48"/>
      <c r="F5" s="48"/>
      <c r="G5" s="48"/>
      <c r="H5" s="48"/>
      <c r="I5" s="48"/>
      <c r="J5" s="48"/>
      <c r="K5" s="48"/>
      <c r="L5" s="48"/>
      <c r="M5" s="48"/>
      <c r="N5" s="48"/>
      <c r="O5" s="48"/>
      <c r="P5" s="49"/>
    </row>
    <row r="6" spans="1:16" x14ac:dyDescent="0.4">
      <c r="A6" s="25"/>
      <c r="B6" s="26"/>
      <c r="C6" s="47"/>
      <c r="D6" s="48"/>
      <c r="E6" s="48"/>
      <c r="F6" s="48"/>
      <c r="G6" s="48"/>
      <c r="H6" s="48"/>
      <c r="I6" s="48"/>
      <c r="J6" s="48"/>
      <c r="K6" s="48"/>
      <c r="L6" s="48"/>
      <c r="M6" s="48"/>
      <c r="N6" s="48"/>
      <c r="O6" s="48"/>
      <c r="P6" s="49"/>
    </row>
    <row r="7" spans="1:16" x14ac:dyDescent="0.4">
      <c r="A7" s="25"/>
      <c r="B7" s="26"/>
      <c r="C7" s="47"/>
      <c r="D7" s="48"/>
      <c r="E7" s="48"/>
      <c r="F7" s="48"/>
      <c r="G7" s="48"/>
      <c r="H7" s="48"/>
      <c r="I7" s="48"/>
      <c r="J7" s="48"/>
      <c r="K7" s="48"/>
      <c r="L7" s="48"/>
      <c r="M7" s="48"/>
      <c r="N7" s="48"/>
      <c r="O7" s="48"/>
      <c r="P7" s="49"/>
    </row>
    <row r="8" spans="1:16" x14ac:dyDescent="0.4">
      <c r="A8" s="25"/>
      <c r="B8" s="26"/>
      <c r="C8" s="50"/>
      <c r="D8" s="51"/>
      <c r="E8" s="51"/>
      <c r="F8" s="51"/>
      <c r="G8" s="51"/>
      <c r="H8" s="51"/>
      <c r="I8" s="51"/>
      <c r="J8" s="51"/>
      <c r="K8" s="51"/>
      <c r="L8" s="51"/>
      <c r="M8" s="51"/>
      <c r="N8" s="51"/>
      <c r="O8" s="51"/>
      <c r="P8" s="52"/>
    </row>
    <row r="9" spans="1:16" x14ac:dyDescent="0.4">
      <c r="A9" s="25"/>
      <c r="B9" s="26"/>
      <c r="C9" s="25"/>
      <c r="D9" s="26"/>
      <c r="E9" s="25"/>
      <c r="F9" s="26"/>
      <c r="G9" s="25"/>
      <c r="H9" s="38"/>
      <c r="I9" s="38"/>
      <c r="J9" s="38"/>
      <c r="K9" s="38"/>
      <c r="L9" s="38"/>
      <c r="M9" s="38"/>
      <c r="N9" s="38"/>
      <c r="O9" s="38"/>
      <c r="P9" s="38"/>
    </row>
    <row r="10" spans="1:16" x14ac:dyDescent="0.4">
      <c r="A10" s="25"/>
      <c r="B10" s="27" t="s">
        <v>72</v>
      </c>
      <c r="C10" s="25"/>
      <c r="D10" s="26"/>
      <c r="E10" s="25"/>
      <c r="F10" s="26"/>
      <c r="G10" s="25"/>
      <c r="H10" s="26"/>
      <c r="I10" s="25"/>
      <c r="J10" s="26"/>
      <c r="K10" s="25"/>
      <c r="L10" s="26"/>
      <c r="M10" s="25"/>
      <c r="N10" s="26"/>
      <c r="O10" s="25"/>
    </row>
    <row r="11" spans="1:16" ht="11.25" customHeight="1" x14ac:dyDescent="0.4">
      <c r="A11" s="25"/>
      <c r="B11" s="26"/>
      <c r="C11" s="25"/>
      <c r="D11" s="26"/>
      <c r="E11" s="25"/>
      <c r="F11" s="26"/>
      <c r="G11" s="25"/>
      <c r="H11" s="27"/>
      <c r="I11" s="27"/>
      <c r="J11" s="27"/>
      <c r="K11" s="27"/>
      <c r="L11" s="27"/>
      <c r="M11" s="27"/>
      <c r="N11" s="27"/>
      <c r="O11" s="27"/>
      <c r="P11" s="27"/>
    </row>
    <row r="12" spans="1:16" x14ac:dyDescent="0.4">
      <c r="C12" s="43" t="s">
        <v>68</v>
      </c>
      <c r="D12" s="43"/>
      <c r="E12" s="43"/>
      <c r="F12" s="43"/>
      <c r="G12" s="93"/>
      <c r="H12" s="94"/>
      <c r="I12" s="94"/>
      <c r="J12" s="94"/>
      <c r="K12" s="94"/>
      <c r="L12" s="94"/>
      <c r="M12" s="94"/>
      <c r="N12" s="94"/>
      <c r="O12" s="94"/>
      <c r="P12" s="95"/>
    </row>
    <row r="13" spans="1:16" ht="25.5" customHeight="1" x14ac:dyDescent="0.4">
      <c r="C13" s="41" t="s">
        <v>73</v>
      </c>
      <c r="D13" s="41"/>
      <c r="E13" s="41"/>
      <c r="F13" s="41"/>
      <c r="G13" s="90"/>
      <c r="H13" s="91"/>
      <c r="I13" s="91"/>
      <c r="J13" s="91"/>
      <c r="K13" s="91"/>
      <c r="L13" s="91"/>
      <c r="M13" s="91"/>
      <c r="N13" s="91"/>
      <c r="O13" s="91"/>
      <c r="P13" s="92"/>
    </row>
    <row r="14" spans="1:16" ht="29.25" customHeight="1" x14ac:dyDescent="0.55000000000000004">
      <c r="A14" s="59"/>
      <c r="B14" s="59"/>
      <c r="C14" s="60"/>
      <c r="D14" s="60"/>
      <c r="E14" s="60"/>
      <c r="F14" s="61">
        <v>2026</v>
      </c>
      <c r="G14" s="61"/>
      <c r="H14" s="61"/>
      <c r="I14" s="62">
        <f>F14-2018</f>
        <v>8</v>
      </c>
      <c r="J14" s="62"/>
      <c r="K14" s="62"/>
      <c r="L14" s="30">
        <v>8</v>
      </c>
      <c r="M14" s="31" t="s">
        <v>62</v>
      </c>
    </row>
    <row r="15" spans="1:16" ht="25.5" customHeight="1" x14ac:dyDescent="0.4">
      <c r="A15" s="63"/>
      <c r="B15" s="64"/>
      <c r="C15" s="65" t="s">
        <v>0</v>
      </c>
      <c r="D15" s="66"/>
      <c r="E15" s="67" t="s">
        <v>1</v>
      </c>
      <c r="F15" s="68"/>
      <c r="G15" s="67" t="s">
        <v>2</v>
      </c>
      <c r="H15" s="68"/>
      <c r="I15" s="67" t="s">
        <v>3</v>
      </c>
      <c r="J15" s="68"/>
      <c r="K15" s="67" t="s">
        <v>4</v>
      </c>
      <c r="L15" s="68"/>
      <c r="M15" s="67" t="s">
        <v>5</v>
      </c>
      <c r="N15" s="68"/>
      <c r="O15" s="69" t="s">
        <v>6</v>
      </c>
      <c r="P15" s="70"/>
    </row>
    <row r="16" spans="1:16" ht="25.5" customHeight="1" x14ac:dyDescent="0.4">
      <c r="A16" s="9"/>
      <c r="B16" s="10"/>
      <c r="C16" s="6">
        <f>EOMONTH(DATE(F14,VALUE(SUBSTITUTE(L14,"月",""))-1,1),0)+1-WEEKDAY(EOMONTH(DATE(F14,VALUE(SUBSTITUTE(L14,"月",""))-1,1),0)+1)+1</f>
        <v>46229</v>
      </c>
      <c r="D16" s="33"/>
      <c r="E16" s="3">
        <f>C16+1</f>
        <v>46230</v>
      </c>
      <c r="F16" s="32"/>
      <c r="G16" s="3">
        <f>E16+1</f>
        <v>46231</v>
      </c>
      <c r="H16" s="32"/>
      <c r="I16" s="3">
        <f>G16+1</f>
        <v>46232</v>
      </c>
      <c r="J16" s="32"/>
      <c r="K16" s="3">
        <f>I16+1</f>
        <v>46233</v>
      </c>
      <c r="L16" s="32"/>
      <c r="M16" s="3">
        <f>K16+1</f>
        <v>46234</v>
      </c>
      <c r="N16" s="32"/>
      <c r="O16" s="4">
        <f>M16+1</f>
        <v>46235</v>
      </c>
      <c r="P16" s="32"/>
    </row>
    <row r="17" spans="1:16" ht="22.5" customHeight="1" x14ac:dyDescent="0.4">
      <c r="A17" s="9"/>
      <c r="B17" s="10"/>
      <c r="C17" s="71" t="str">
        <f>IFERROR(VLOOKUP(C16,祝日リスト!$A$5:$B$36,2,FALSE),"")</f>
        <v/>
      </c>
      <c r="D17" s="72"/>
      <c r="E17" s="71" t="str">
        <f>IFERROR(VLOOKUP(E16,祝日リスト!$A$5:$B$36,2,FALSE),"")</f>
        <v/>
      </c>
      <c r="F17" s="72"/>
      <c r="G17" s="71" t="str">
        <f>IFERROR(VLOOKUP(G16,祝日リスト!$A$5:$B$36,2,FALSE),"")</f>
        <v/>
      </c>
      <c r="H17" s="72"/>
      <c r="I17" s="71" t="str">
        <f>IFERROR(VLOOKUP(I16,祝日リスト!$A$5:$B$36,2,FALSE),"")</f>
        <v/>
      </c>
      <c r="J17" s="72"/>
      <c r="K17" s="71" t="str">
        <f>IFERROR(VLOOKUP(K16,祝日リスト!$A$5:$B$36,2,FALSE),"")</f>
        <v/>
      </c>
      <c r="L17" s="72"/>
      <c r="M17" s="71" t="str">
        <f>IFERROR(VLOOKUP(M16,祝日リスト!$A$5:$B$36,2,FALSE),"")</f>
        <v/>
      </c>
      <c r="N17" s="72"/>
      <c r="O17" s="71" t="str">
        <f>IFERROR(VLOOKUP(O16,祝日リスト!$A$5:$B$36,2,FALSE),"")</f>
        <v/>
      </c>
      <c r="P17" s="72"/>
    </row>
    <row r="18" spans="1:16" ht="25.5" customHeight="1" x14ac:dyDescent="0.4">
      <c r="A18" s="9"/>
      <c r="B18" s="10"/>
      <c r="C18" s="24">
        <f>O16+1</f>
        <v>46236</v>
      </c>
      <c r="D18" s="32"/>
      <c r="E18" s="3">
        <f>C18+1</f>
        <v>46237</v>
      </c>
      <c r="F18" s="32"/>
      <c r="G18" s="3">
        <f>E18+1</f>
        <v>46238</v>
      </c>
      <c r="H18" s="32"/>
      <c r="I18" s="3">
        <f>G18+1</f>
        <v>46239</v>
      </c>
      <c r="J18" s="32"/>
      <c r="K18" s="3">
        <f>I18+1</f>
        <v>46240</v>
      </c>
      <c r="L18" s="32"/>
      <c r="M18" s="3">
        <f>K18+1</f>
        <v>46241</v>
      </c>
      <c r="N18" s="32"/>
      <c r="O18" s="4">
        <f>M18+1</f>
        <v>46242</v>
      </c>
      <c r="P18" s="32"/>
    </row>
    <row r="19" spans="1:16" ht="22.5" customHeight="1" x14ac:dyDescent="0.4">
      <c r="A19" s="9"/>
      <c r="B19" s="10"/>
      <c r="C19" s="71" t="str">
        <f>IFERROR(VLOOKUP(C18,祝日リスト!$A$5:$B$36,2,FALSE),"")</f>
        <v/>
      </c>
      <c r="D19" s="72"/>
      <c r="E19" s="71" t="str">
        <f>IFERROR(VLOOKUP(E18,祝日リスト!$A$5:$B$36,2,FALSE),"")</f>
        <v/>
      </c>
      <c r="F19" s="72"/>
      <c r="G19" s="71" t="str">
        <f>IFERROR(VLOOKUP(G18,祝日リスト!$A$5:$B$36,2,FALSE),"")</f>
        <v/>
      </c>
      <c r="H19" s="72"/>
      <c r="I19" s="71" t="str">
        <f>IFERROR(VLOOKUP(I18,祝日リスト!$A$5:$B$36,2,FALSE),"")</f>
        <v/>
      </c>
      <c r="J19" s="72"/>
      <c r="K19" s="71" t="str">
        <f>IFERROR(VLOOKUP(K18,祝日リスト!$A$5:$B$36,2,FALSE),"")</f>
        <v/>
      </c>
      <c r="L19" s="72"/>
      <c r="M19" s="71" t="str">
        <f>IFERROR(VLOOKUP(M18,祝日リスト!$A$5:$B$36,2,FALSE),"")</f>
        <v/>
      </c>
      <c r="N19" s="72"/>
      <c r="O19" s="71" t="str">
        <f>IFERROR(VLOOKUP(O18,祝日リスト!$A$5:$B$36,2,FALSE),"")</f>
        <v/>
      </c>
      <c r="P19" s="72"/>
    </row>
    <row r="20" spans="1:16" ht="25.5" customHeight="1" x14ac:dyDescent="0.4">
      <c r="A20" s="9"/>
      <c r="B20" s="10"/>
      <c r="C20" s="24">
        <f>O18+1</f>
        <v>46243</v>
      </c>
      <c r="D20" s="32"/>
      <c r="E20" s="3">
        <f>C20+1</f>
        <v>46244</v>
      </c>
      <c r="F20" s="32"/>
      <c r="G20" s="3">
        <f>E20+1</f>
        <v>46245</v>
      </c>
      <c r="H20" s="32"/>
      <c r="I20" s="3">
        <f>G20+1</f>
        <v>46246</v>
      </c>
      <c r="J20" s="32"/>
      <c r="K20" s="3">
        <f>I20+1</f>
        <v>46247</v>
      </c>
      <c r="L20" s="32"/>
      <c r="M20" s="3">
        <f>K20+1</f>
        <v>46248</v>
      </c>
      <c r="N20" s="32"/>
      <c r="O20" s="4">
        <f>M20+1</f>
        <v>46249</v>
      </c>
      <c r="P20" s="32"/>
    </row>
    <row r="21" spans="1:16" ht="22.5" customHeight="1" x14ac:dyDescent="0.4">
      <c r="A21" s="9"/>
      <c r="B21" s="10"/>
      <c r="C21" s="73" t="str">
        <f>IFERROR(VLOOKUP(C20,祝日リスト!$A$5:$B$36,2,FALSE),"")</f>
        <v/>
      </c>
      <c r="D21" s="74"/>
      <c r="E21" s="73" t="str">
        <f>IFERROR(VLOOKUP(E20,祝日リスト!$A$5:$B$36,2,FALSE),"")</f>
        <v/>
      </c>
      <c r="F21" s="74"/>
      <c r="G21" s="73" t="str">
        <f>IFERROR(VLOOKUP(G20,祝日リスト!$A$5:$B$36,2,FALSE),"")</f>
        <v>山の日</v>
      </c>
      <c r="H21" s="74"/>
      <c r="I21" s="73" t="str">
        <f>IFERROR(VLOOKUP(I20,祝日リスト!$A$5:$B$36,2,FALSE),"")</f>
        <v/>
      </c>
      <c r="J21" s="74"/>
      <c r="K21" s="73" t="str">
        <f>IFERROR(VLOOKUP(K20,祝日リスト!$A$5:$B$36,2,FALSE),"")</f>
        <v/>
      </c>
      <c r="L21" s="74"/>
      <c r="M21" s="73" t="str">
        <f>IFERROR(VLOOKUP(M20,祝日リスト!$A$5:$B$36,2,FALSE),"")</f>
        <v/>
      </c>
      <c r="N21" s="74"/>
      <c r="O21" s="73" t="str">
        <f>IFERROR(VLOOKUP(O20,祝日リスト!$A$5:$B$36,2,FALSE),"")</f>
        <v/>
      </c>
      <c r="P21" s="74"/>
    </row>
    <row r="22" spans="1:16" ht="25.5" customHeight="1" x14ac:dyDescent="0.4">
      <c r="A22" s="9"/>
      <c r="B22" s="10"/>
      <c r="C22" s="24">
        <f>O20+1</f>
        <v>46250</v>
      </c>
      <c r="D22" s="32"/>
      <c r="E22" s="3">
        <f>C22+1</f>
        <v>46251</v>
      </c>
      <c r="F22" s="32"/>
      <c r="G22" s="3">
        <f>E22+1</f>
        <v>46252</v>
      </c>
      <c r="H22" s="32"/>
      <c r="I22" s="3">
        <f>G22+1</f>
        <v>46253</v>
      </c>
      <c r="J22" s="32"/>
      <c r="K22" s="3">
        <f>I22+1</f>
        <v>46254</v>
      </c>
      <c r="L22" s="32"/>
      <c r="M22" s="3">
        <f>K22+1</f>
        <v>46255</v>
      </c>
      <c r="N22" s="32"/>
      <c r="O22" s="4">
        <f>M22+1</f>
        <v>46256</v>
      </c>
      <c r="P22" s="32"/>
    </row>
    <row r="23" spans="1:16" ht="22.5" customHeight="1" x14ac:dyDescent="0.4">
      <c r="A23" s="9"/>
      <c r="B23" s="10"/>
      <c r="C23" s="73" t="str">
        <f>IFERROR(VLOOKUP(C22,祝日リスト!$A$5:$B$36,2,FALSE),"")</f>
        <v/>
      </c>
      <c r="D23" s="74"/>
      <c r="E23" s="73" t="str">
        <f>IFERROR(VLOOKUP(E22,祝日リスト!$A$5:$B$36,2,FALSE),"")</f>
        <v/>
      </c>
      <c r="F23" s="74"/>
      <c r="G23" s="73" t="str">
        <f>IFERROR(VLOOKUP(G22,祝日リスト!$A$5:$B$36,2,FALSE),"")</f>
        <v/>
      </c>
      <c r="H23" s="74"/>
      <c r="I23" s="73" t="str">
        <f>IFERROR(VLOOKUP(I22,祝日リスト!$A$5:$B$36,2,FALSE),"")</f>
        <v/>
      </c>
      <c r="J23" s="74"/>
      <c r="K23" s="73" t="str">
        <f>IFERROR(VLOOKUP(K22,祝日リスト!$A$5:$B$36,2,FALSE),"")</f>
        <v/>
      </c>
      <c r="L23" s="74"/>
      <c r="M23" s="73" t="str">
        <f>IFERROR(VLOOKUP(M22,祝日リスト!$A$5:$B$36,2,FALSE),"")</f>
        <v/>
      </c>
      <c r="N23" s="74"/>
      <c r="O23" s="73" t="str">
        <f>IFERROR(VLOOKUP(O22,祝日リスト!$A$5:$B$36,2,FALSE),"")</f>
        <v/>
      </c>
      <c r="P23" s="74"/>
    </row>
    <row r="24" spans="1:16" ht="25.5" customHeight="1" x14ac:dyDescent="0.4">
      <c r="A24" s="9"/>
      <c r="B24" s="10"/>
      <c r="C24" s="24">
        <f>O22+1</f>
        <v>46257</v>
      </c>
      <c r="D24" s="32"/>
      <c r="E24" s="3">
        <f>C24+1</f>
        <v>46258</v>
      </c>
      <c r="F24" s="32"/>
      <c r="G24" s="3">
        <f>E24+1</f>
        <v>46259</v>
      </c>
      <c r="H24" s="32"/>
      <c r="I24" s="3">
        <f>G24+1</f>
        <v>46260</v>
      </c>
      <c r="J24" s="32"/>
      <c r="K24" s="3">
        <f>I24+1</f>
        <v>46261</v>
      </c>
      <c r="L24" s="32"/>
      <c r="M24" s="3">
        <f>K24+1</f>
        <v>46262</v>
      </c>
      <c r="N24" s="32"/>
      <c r="O24" s="4">
        <f>M24+1</f>
        <v>46263</v>
      </c>
      <c r="P24" s="32"/>
    </row>
    <row r="25" spans="1:16" ht="22.5" customHeight="1" x14ac:dyDescent="0.4">
      <c r="A25" s="9"/>
      <c r="B25" s="10"/>
      <c r="C25" s="73" t="str">
        <f>IFERROR(VLOOKUP(C24,祝日リスト!$A$5:$B$36,2,FALSE),"")</f>
        <v/>
      </c>
      <c r="D25" s="74"/>
      <c r="E25" s="73" t="str">
        <f>IFERROR(VLOOKUP(E24,祝日リスト!$A$5:$B$36,2,FALSE),"")</f>
        <v/>
      </c>
      <c r="F25" s="74"/>
      <c r="G25" s="73" t="str">
        <f>IFERROR(VLOOKUP(G24,祝日リスト!$A$5:$B$36,2,FALSE),"")</f>
        <v/>
      </c>
      <c r="H25" s="74"/>
      <c r="I25" s="73" t="str">
        <f>IFERROR(VLOOKUP(I24,祝日リスト!$A$5:$B$36,2,FALSE),"")</f>
        <v/>
      </c>
      <c r="J25" s="74"/>
      <c r="K25" s="73" t="str">
        <f>IFERROR(VLOOKUP(K24,祝日リスト!$A$5:$B$36,2,FALSE),"")</f>
        <v/>
      </c>
      <c r="L25" s="74"/>
      <c r="M25" s="73" t="str">
        <f>IFERROR(VLOOKUP(M24,祝日リスト!$A$5:$B$36,2,FALSE),"")</f>
        <v/>
      </c>
      <c r="N25" s="74"/>
      <c r="O25" s="73" t="str">
        <f>IFERROR(VLOOKUP(O24,祝日リスト!$A$5:$B$36,2,FALSE),"")</f>
        <v/>
      </c>
      <c r="P25" s="74"/>
    </row>
    <row r="26" spans="1:16" ht="28.35" customHeight="1" x14ac:dyDescent="0.4">
      <c r="A26" s="9"/>
      <c r="B26" s="10"/>
      <c r="C26" s="24">
        <f>O24+1</f>
        <v>46264</v>
      </c>
      <c r="D26" s="32"/>
      <c r="E26" s="3">
        <f>C26+1</f>
        <v>46265</v>
      </c>
      <c r="F26" s="32"/>
      <c r="G26" s="84" t="s">
        <v>67</v>
      </c>
      <c r="H26" s="85"/>
      <c r="I26" s="85"/>
      <c r="J26" s="85"/>
      <c r="K26" s="85"/>
      <c r="L26" s="85"/>
      <c r="M26" s="85"/>
      <c r="N26" s="85"/>
      <c r="O26" s="85"/>
      <c r="P26" s="86"/>
    </row>
    <row r="27" spans="1:16" ht="22.5" customHeight="1" x14ac:dyDescent="0.4">
      <c r="A27" s="7"/>
      <c r="B27" s="5"/>
      <c r="C27" s="73" t="str">
        <f>IFERROR(VLOOKUP(C26,祝日リスト!$A$5:$B$36,2,FALSE),"")</f>
        <v/>
      </c>
      <c r="D27" s="74"/>
      <c r="E27" s="73" t="str">
        <f>IFERROR(VLOOKUP(E26,祝日リスト!$A$5:$B$36,2,FALSE),"")</f>
        <v/>
      </c>
      <c r="F27" s="74"/>
      <c r="G27" s="87"/>
      <c r="H27" s="88"/>
      <c r="I27" s="88"/>
      <c r="J27" s="88"/>
      <c r="K27" s="88"/>
      <c r="L27" s="88"/>
      <c r="M27" s="88"/>
      <c r="N27" s="88"/>
      <c r="O27" s="88"/>
      <c r="P27" s="89"/>
    </row>
    <row r="28" spans="1:16" x14ac:dyDescent="0.4">
      <c r="C28" s="29" t="s">
        <v>64</v>
      </c>
      <c r="D28" s="25"/>
      <c r="E28" s="82" t="s">
        <v>65</v>
      </c>
      <c r="F28" s="82"/>
      <c r="G28" s="82"/>
      <c r="H28" s="82"/>
      <c r="I28" s="82"/>
      <c r="J28" s="82"/>
      <c r="K28" s="82"/>
      <c r="L28" s="82"/>
      <c r="M28" s="82"/>
      <c r="N28" s="82"/>
      <c r="O28" s="82"/>
      <c r="P28" s="82"/>
    </row>
    <row r="29" spans="1:16" x14ac:dyDescent="0.4">
      <c r="C29" s="34"/>
      <c r="D29" s="34"/>
      <c r="E29" s="83" t="s">
        <v>66</v>
      </c>
      <c r="F29" s="83"/>
      <c r="G29" s="83"/>
      <c r="H29" s="83"/>
      <c r="I29" s="83"/>
      <c r="J29" s="83"/>
      <c r="K29" s="83"/>
      <c r="L29" s="83"/>
      <c r="M29" s="83"/>
      <c r="N29" s="83"/>
      <c r="O29" s="83"/>
      <c r="P29" s="83"/>
    </row>
    <row r="30" spans="1:16" x14ac:dyDescent="0.4">
      <c r="C30" s="75" t="s">
        <v>74</v>
      </c>
      <c r="D30" s="75"/>
      <c r="E30" s="75"/>
      <c r="F30" s="75"/>
      <c r="G30" s="75"/>
      <c r="H30" s="75"/>
      <c r="I30" s="75"/>
      <c r="J30" s="75"/>
      <c r="K30" s="75"/>
      <c r="L30" s="75"/>
      <c r="M30" s="75"/>
      <c r="N30" s="75"/>
      <c r="O30" s="75"/>
      <c r="P30" s="75"/>
    </row>
  </sheetData>
  <sheetProtection algorithmName="SHA-512" hashValue="9r0QTiZ+33TxqVUqob2DPCPnmQzf5i5+TB0dumj2DNkKpPyJwmfph9a536RBE76QbdFc5LAP/jZ1B4sqYhKLMg==" saltValue="4GCKVR76+96gcWk5k955AQ==" spinCount="100000" sheet="1" selectLockedCells="1"/>
  <mergeCells count="59">
    <mergeCell ref="O23:P23"/>
    <mergeCell ref="C25:D25"/>
    <mergeCell ref="E25:F25"/>
    <mergeCell ref="G25:H25"/>
    <mergeCell ref="I25:J25"/>
    <mergeCell ref="K25:L25"/>
    <mergeCell ref="M25:N25"/>
    <mergeCell ref="O25:P25"/>
    <mergeCell ref="C23:D23"/>
    <mergeCell ref="E23:F23"/>
    <mergeCell ref="G23:H23"/>
    <mergeCell ref="I23:J23"/>
    <mergeCell ref="K23:L23"/>
    <mergeCell ref="M23:N23"/>
    <mergeCell ref="C30:P30"/>
    <mergeCell ref="G26:P27"/>
    <mergeCell ref="C27:D27"/>
    <mergeCell ref="E27:F27"/>
    <mergeCell ref="E28:P28"/>
    <mergeCell ref="E29:P29"/>
    <mergeCell ref="O19:P19"/>
    <mergeCell ref="C21:D21"/>
    <mergeCell ref="E21:F21"/>
    <mergeCell ref="G21:H21"/>
    <mergeCell ref="I21:J21"/>
    <mergeCell ref="K21:L21"/>
    <mergeCell ref="M21:N21"/>
    <mergeCell ref="O21:P21"/>
    <mergeCell ref="C19:D19"/>
    <mergeCell ref="E19:F19"/>
    <mergeCell ref="G19:H19"/>
    <mergeCell ref="I19:J19"/>
    <mergeCell ref="K19:L19"/>
    <mergeCell ref="M19:N19"/>
    <mergeCell ref="M15:N15"/>
    <mergeCell ref="O15:P15"/>
    <mergeCell ref="C17:D17"/>
    <mergeCell ref="E17:F17"/>
    <mergeCell ref="G17:H17"/>
    <mergeCell ref="I17:J17"/>
    <mergeCell ref="K17:L17"/>
    <mergeCell ref="M17:N17"/>
    <mergeCell ref="O17:P17"/>
    <mergeCell ref="A14:B14"/>
    <mergeCell ref="C14:E14"/>
    <mergeCell ref="F14:H14"/>
    <mergeCell ref="I14:K14"/>
    <mergeCell ref="A15:B15"/>
    <mergeCell ref="C15:D15"/>
    <mergeCell ref="E15:F15"/>
    <mergeCell ref="G15:H15"/>
    <mergeCell ref="I15:J15"/>
    <mergeCell ref="K15:L15"/>
    <mergeCell ref="C13:F13"/>
    <mergeCell ref="B1:O1"/>
    <mergeCell ref="C12:F12"/>
    <mergeCell ref="C4:P8"/>
    <mergeCell ref="G12:P12"/>
    <mergeCell ref="G13:P13"/>
  </mergeCells>
  <phoneticPr fontId="1"/>
  <conditionalFormatting sqref="C16">
    <cfRule type="expression" dxfId="41" priority="4">
      <formula>OR(MONTH(C16)&lt;&gt;VALUE(SUBSTITUTE($L$14,"月","")), YEAR(C16)&lt;&gt;$F$14)</formula>
    </cfRule>
  </conditionalFormatting>
  <conditionalFormatting sqref="C27:F27">
    <cfRule type="expression" dxfId="40" priority="1">
      <formula>OR(MONTH(C27)&lt;&gt;VALUE(SUBSTITUTE($L$14,"月","")), YEAR(C27)&lt;&gt;$F$14)</formula>
    </cfRule>
  </conditionalFormatting>
  <conditionalFormatting sqref="C26:G26">
    <cfRule type="expression" dxfId="39" priority="3">
      <formula>OR(MONTH(C26)&lt;&gt;VALUE(SUBSTITUTE($L$14,"月","")), YEAR(C26)&lt;&gt;$F$14)</formula>
    </cfRule>
  </conditionalFormatting>
  <conditionalFormatting sqref="C17:P25">
    <cfRule type="expression" dxfId="38" priority="2">
      <formula>OR(MONTH(C17)&lt;&gt;VALUE(SUBSTITUTE($L$14,"月","")), YEAR(C17)&lt;&gt;$F$14)</formula>
    </cfRule>
  </conditionalFormatting>
  <conditionalFormatting sqref="E16:P16">
    <cfRule type="expression" dxfId="36" priority="5">
      <formula>OR(MONTH(E16)&lt;&gt;VALUE(SUBSTITUTE($L$14,"月","")), YEAR(E16)&lt;&gt;$F$14)</formula>
    </cfRule>
  </conditionalFormatting>
  <dataValidations count="1">
    <dataValidation type="list" allowBlank="1" showInputMessage="1" showErrorMessage="1" sqref="L16 N16 P16 D18 F18 H18 J18 L18 N18 P18 D20 F20 H20 J20 L20 N20 P20 D22 F22 H22 J22 L22 N22 P22 D24 F24 H24 J24 L24 N24 P24 D26 F26" xr:uid="{DBDC5C5C-A7AA-4BFE-B013-76E1FFE09A8A}">
      <formula1>"○,休"</formula1>
    </dataValidation>
  </dataValidations>
  <pageMargins left="0.23622047244094491" right="0.23622047244094491" top="0.39370078740157483" bottom="0.19685039370078741"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D477B476-6972-4DDA-A136-26E776082E30}">
            <xm:f>ISNUMBER(MATCH(E16, 祝日リスト!$A:$A, 0))</xm:f>
            <x14:dxf>
              <font>
                <color rgb="FFFF0000"/>
              </font>
            </x14:dxf>
          </x14:cfRule>
          <xm:sqref>E16</xm:sqref>
        </x14:conditionalFormatting>
        <x14:conditionalFormatting xmlns:xm="http://schemas.microsoft.com/office/excel/2006/main">
          <x14:cfRule type="expression" priority="6" id="{4EAA8C18-DE2F-44A2-83BD-C34D4389C3FC}">
            <xm:f>ISNUMBER(MATCH(E16, 祝日リスト!$A:$A, 0))</xm:f>
            <x14:dxf>
              <font>
                <color rgb="FFFF0000"/>
              </font>
            </x14:dxf>
          </x14:cfRule>
          <xm:sqref>G16 I16 K16 M16 E26 G26 E18 G18 I18 K18 M18 E20 G20 I20 K20 M20 E22 G22 I22 K22 M22 E24 G24 I24 K24 M24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記載例</vt:lpstr>
      <vt:lpstr>1月</vt:lpstr>
      <vt:lpstr>2月</vt:lpstr>
      <vt:lpstr>3月</vt:lpstr>
      <vt:lpstr>4月</vt:lpstr>
      <vt:lpstr>5月</vt:lpstr>
      <vt:lpstr>6月</vt:lpstr>
      <vt:lpstr>7月</vt:lpstr>
      <vt:lpstr>8月</vt:lpstr>
      <vt:lpstr>9月</vt:lpstr>
      <vt:lpstr>10月</vt:lpstr>
      <vt:lpstr>11月</vt:lpstr>
      <vt:lpstr>12月</vt:lpstr>
      <vt:lpstr>祝日リスト</vt:lpstr>
      <vt:lpstr>基準年度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ビズ研</dc:creator>
  <cp:lastModifiedBy>石川　卓朗</cp:lastModifiedBy>
  <cp:lastPrinted>2026-01-20T01:37:39Z</cp:lastPrinted>
  <dcterms:created xsi:type="dcterms:W3CDTF">2024-01-05T06:16:12Z</dcterms:created>
  <dcterms:modified xsi:type="dcterms:W3CDTF">2026-01-20T01:47:21Z</dcterms:modified>
</cp:coreProperties>
</file>