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P:\92_WK\保育課事務引継\係長指示\03_休日保育問題\"/>
    </mc:Choice>
  </mc:AlternateContent>
  <xr:revisionPtr revIDLastSave="0" documentId="13_ncr:1_{649580C0-7609-4DB6-B042-6CD2A414B87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就労実績表" sheetId="1" r:id="rId1"/>
    <sheet name="祭日" sheetId="5" state="hidden" r:id="rId2"/>
  </sheets>
  <definedNames>
    <definedName name="基準年度">祭日!$C$2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C14" i="1"/>
  <c r="G14" i="1"/>
  <c r="B41" i="5"/>
  <c r="B40" i="5"/>
  <c r="B38" i="5"/>
  <c r="B39" i="5" s="1"/>
  <c r="B36" i="5"/>
  <c r="B37" i="5" s="1"/>
  <c r="B35" i="5"/>
  <c r="B34" i="5"/>
  <c r="B33" i="5"/>
  <c r="B32" i="5"/>
  <c r="B31" i="5"/>
  <c r="B30" i="5"/>
  <c r="B29" i="5"/>
  <c r="B28" i="5"/>
  <c r="B27" i="5"/>
  <c r="B25" i="5"/>
  <c r="B26" i="5" s="1"/>
  <c r="B24" i="5"/>
  <c r="B23" i="5"/>
  <c r="B22" i="5"/>
  <c r="B21" i="5"/>
  <c r="B19" i="5"/>
  <c r="B20" i="5" s="1"/>
  <c r="B18" i="5"/>
  <c r="B17" i="5"/>
  <c r="B15" i="5"/>
  <c r="B16" i="5" s="1"/>
  <c r="B14" i="5"/>
  <c r="B12" i="5"/>
  <c r="B13" i="5" s="1"/>
  <c r="B11" i="5"/>
  <c r="B10" i="5"/>
  <c r="B9" i="5"/>
  <c r="B8" i="5"/>
  <c r="B7" i="5"/>
  <c r="B6" i="5"/>
  <c r="B5" i="5"/>
  <c r="J15" i="1"/>
  <c r="J16" i="1" s="1"/>
  <c r="K16" i="1" s="1"/>
  <c r="F15" i="1"/>
  <c r="F16" i="1" s="1"/>
  <c r="G16" i="1" s="1"/>
  <c r="G15" i="1" l="1"/>
  <c r="K15" i="1"/>
  <c r="F17" i="1"/>
  <c r="J17" i="1"/>
  <c r="K17" i="1" s="1"/>
  <c r="F18" i="1" l="1"/>
  <c r="G17" i="1"/>
  <c r="J18" i="1"/>
  <c r="K18" i="1" s="1"/>
  <c r="B15" i="1"/>
  <c r="C15" i="1" s="1"/>
  <c r="F19" i="1" l="1"/>
  <c r="G18" i="1"/>
  <c r="J19" i="1"/>
  <c r="K19" i="1" s="1"/>
  <c r="B16" i="1"/>
  <c r="C16" i="1" s="1"/>
  <c r="G19" i="1" l="1"/>
  <c r="F20" i="1"/>
  <c r="J20" i="1"/>
  <c r="K20" i="1" s="1"/>
  <c r="B17" i="1"/>
  <c r="C17" i="1" s="1"/>
  <c r="G20" i="1" l="1"/>
  <c r="F21" i="1"/>
  <c r="J21" i="1"/>
  <c r="K21" i="1" s="1"/>
  <c r="B18" i="1"/>
  <c r="C18" i="1" s="1"/>
  <c r="G21" i="1" l="1"/>
  <c r="F22" i="1"/>
  <c r="J22" i="1"/>
  <c r="K22" i="1" s="1"/>
  <c r="B19" i="1"/>
  <c r="C19" i="1" s="1"/>
  <c r="G22" i="1" l="1"/>
  <c r="F23" i="1"/>
  <c r="J23" i="1"/>
  <c r="K23" i="1" s="1"/>
  <c r="B20" i="1"/>
  <c r="C20" i="1" s="1"/>
  <c r="G23" i="1" l="1"/>
  <c r="F24" i="1"/>
  <c r="J24" i="1"/>
  <c r="K24" i="1" s="1"/>
  <c r="B21" i="1"/>
  <c r="C21" i="1" s="1"/>
  <c r="G24" i="1" l="1"/>
  <c r="F25" i="1"/>
  <c r="J25" i="1"/>
  <c r="K25" i="1" s="1"/>
  <c r="B22" i="1"/>
  <c r="C22" i="1" s="1"/>
  <c r="G25" i="1" l="1"/>
  <c r="F26" i="1"/>
  <c r="J26" i="1"/>
  <c r="K26" i="1" s="1"/>
  <c r="B23" i="1"/>
  <c r="C23" i="1" s="1"/>
  <c r="G26" i="1" l="1"/>
  <c r="F27" i="1"/>
  <c r="J27" i="1"/>
  <c r="K27" i="1" s="1"/>
  <c r="B24" i="1"/>
  <c r="C24" i="1" s="1"/>
  <c r="G27" i="1" l="1"/>
  <c r="F28" i="1"/>
  <c r="J28" i="1"/>
  <c r="K28" i="1" s="1"/>
  <c r="B25" i="1"/>
  <c r="C25" i="1" s="1"/>
  <c r="G28" i="1" l="1"/>
  <c r="F29" i="1"/>
  <c r="J29" i="1"/>
  <c r="K29" i="1" s="1"/>
  <c r="B26" i="1"/>
  <c r="C26" i="1" s="1"/>
  <c r="G29" i="1" l="1"/>
  <c r="F30" i="1"/>
  <c r="J30" i="1"/>
  <c r="K30" i="1" s="1"/>
  <c r="B27" i="1"/>
  <c r="C27" i="1" s="1"/>
  <c r="G30" i="1" l="1"/>
  <c r="F31" i="1"/>
  <c r="J31" i="1"/>
  <c r="K31" i="1" s="1"/>
  <c r="B28" i="1"/>
  <c r="C28" i="1" s="1"/>
  <c r="G31" i="1" l="1"/>
  <c r="F32" i="1"/>
  <c r="J32" i="1"/>
  <c r="K32" i="1" s="1"/>
  <c r="B29" i="1"/>
  <c r="C29" i="1" s="1"/>
  <c r="G32" i="1" l="1"/>
  <c r="F33" i="1"/>
  <c r="J33" i="1"/>
  <c r="K33" i="1" s="1"/>
  <c r="B30" i="1"/>
  <c r="C30" i="1" s="1"/>
  <c r="G33" i="1" l="1"/>
  <c r="F34" i="1"/>
  <c r="J34" i="1"/>
  <c r="K34" i="1" s="1"/>
  <c r="B31" i="1"/>
  <c r="C31" i="1" s="1"/>
  <c r="G34" i="1" l="1"/>
  <c r="F35" i="1"/>
  <c r="J35" i="1"/>
  <c r="K35" i="1" s="1"/>
  <c r="B32" i="1"/>
  <c r="C32" i="1" s="1"/>
  <c r="G35" i="1" l="1"/>
  <c r="F36" i="1"/>
  <c r="J36" i="1"/>
  <c r="K36" i="1" s="1"/>
  <c r="B33" i="1"/>
  <c r="C33" i="1" s="1"/>
  <c r="G36" i="1" l="1"/>
  <c r="F37" i="1"/>
  <c r="J37" i="1"/>
  <c r="K37" i="1" s="1"/>
  <c r="B34" i="1"/>
  <c r="C34" i="1" s="1"/>
  <c r="G37" i="1" l="1"/>
  <c r="F38" i="1"/>
  <c r="J38" i="1"/>
  <c r="K38" i="1" s="1"/>
  <c r="B35" i="1"/>
  <c r="C35" i="1" s="1"/>
  <c r="G38" i="1" l="1"/>
  <c r="F39" i="1"/>
  <c r="J39" i="1"/>
  <c r="K39" i="1" s="1"/>
  <c r="B36" i="1"/>
  <c r="C36" i="1" s="1"/>
  <c r="G39" i="1" l="1"/>
  <c r="F40" i="1"/>
  <c r="J40" i="1"/>
  <c r="K40" i="1" s="1"/>
  <c r="B37" i="1"/>
  <c r="C37" i="1" s="1"/>
  <c r="G40" i="1" l="1"/>
  <c r="F41" i="1"/>
  <c r="J41" i="1"/>
  <c r="K41" i="1" s="1"/>
  <c r="B38" i="1"/>
  <c r="C38" i="1" s="1"/>
  <c r="G41" i="1" l="1"/>
  <c r="F42" i="1"/>
  <c r="J42" i="1"/>
  <c r="K42" i="1" s="1"/>
  <c r="B39" i="1"/>
  <c r="C39" i="1" s="1"/>
  <c r="G42" i="1" l="1"/>
  <c r="F43" i="1"/>
  <c r="J43" i="1"/>
  <c r="K43" i="1" s="1"/>
  <c r="B40" i="1"/>
  <c r="C40" i="1" s="1"/>
  <c r="G43" i="1" l="1"/>
  <c r="F44" i="1"/>
  <c r="G44" i="1" s="1"/>
  <c r="J44" i="1"/>
  <c r="K44" i="1" s="1"/>
  <c r="B41" i="1"/>
  <c r="C41" i="1" s="1"/>
  <c r="B42" i="1" l="1"/>
  <c r="C42" i="1" s="1"/>
  <c r="B43" i="1" l="1"/>
  <c r="C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9DAB9B89-318F-4C0B-9C74-FF587FB26EC2}">
      <text>
        <r>
          <rPr>
            <b/>
            <sz val="9"/>
            <color indexed="81"/>
            <rFont val="BIZ UDゴシック"/>
            <family val="3"/>
            <charset val="128"/>
          </rPr>
          <t>作成者:</t>
        </r>
        <r>
          <rPr>
            <sz val="9"/>
            <color indexed="81"/>
            <rFont val="BIZ UDゴシック"/>
            <family val="3"/>
            <charset val="128"/>
          </rPr>
          <t xml:space="preserve">
振替休日に該当しない場合、ブランクにすると具合が悪いので、便宜的に1900年1月1日にしています。
国民の休日も同様</t>
        </r>
      </text>
    </comment>
  </commentList>
</comments>
</file>

<file path=xl/sharedStrings.xml><?xml version="1.0" encoding="utf-8"?>
<sst xmlns="http://schemas.openxmlformats.org/spreadsheetml/2006/main" count="105" uniqueCount="84">
  <si>
    <t>就労実績表</t>
    <rPh sb="0" eb="2">
      <t>シュウロウ</t>
    </rPh>
    <rPh sb="2" eb="5">
      <t>ジッセキヒョウ</t>
    </rPh>
    <phoneticPr fontId="1"/>
  </si>
  <si>
    <t>日付</t>
    <rPh sb="0" eb="2">
      <t>ヒヅケ</t>
    </rPh>
    <phoneticPr fontId="1"/>
  </si>
  <si>
    <t>所定
休日</t>
    <rPh sb="0" eb="2">
      <t>ショテイ</t>
    </rPh>
    <rPh sb="3" eb="5">
      <t>キュウジツ</t>
    </rPh>
    <phoneticPr fontId="1"/>
  </si>
  <si>
    <t>証明日</t>
    <rPh sb="0" eb="2">
      <t>ショウメイ</t>
    </rPh>
    <rPh sb="2" eb="3">
      <t>ビ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</si>
  <si>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</si>
  <si>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</si>
  <si>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</si>
  <si>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</si>
  <si>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</si>
  <si>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</si>
  <si>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勤務
あり</t>
    <rPh sb="0" eb="2">
      <t>キンム</t>
    </rPh>
    <phoneticPr fontId="1"/>
  </si>
  <si>
    <t>基準年度</t>
    <rPh sb="0" eb="2">
      <t>キジュン</t>
    </rPh>
    <rPh sb="2" eb="4">
      <t>ネンド</t>
    </rPh>
    <phoneticPr fontId="7"/>
  </si>
  <si>
    <t>祝祭日</t>
    <rPh sb="0" eb="2">
      <t>シュクサイ</t>
    </rPh>
    <rPh sb="2" eb="3">
      <t>ニチ</t>
    </rPh>
    <phoneticPr fontId="7"/>
  </si>
  <si>
    <t>祝祭日名</t>
    <rPh sb="0" eb="3">
      <t>シュクサイジツ</t>
    </rPh>
    <rPh sb="3" eb="4">
      <t>メイ</t>
    </rPh>
    <phoneticPr fontId="7"/>
  </si>
  <si>
    <t>備考</t>
    <rPh sb="0" eb="2">
      <t>ビコウ</t>
    </rPh>
    <phoneticPr fontId="7"/>
  </si>
  <si>
    <t>昭和の日</t>
    <rPh sb="0" eb="2">
      <t>ショウワ</t>
    </rPh>
    <rPh sb="3" eb="4">
      <t>ヒ</t>
    </rPh>
    <phoneticPr fontId="7"/>
  </si>
  <si>
    <t>4/29</t>
    <phoneticPr fontId="7"/>
  </si>
  <si>
    <t>振替休日</t>
    <rPh sb="0" eb="2">
      <t>フリカエ</t>
    </rPh>
    <rPh sb="2" eb="4">
      <t>キュウジツ</t>
    </rPh>
    <phoneticPr fontId="7"/>
  </si>
  <si>
    <t>4/29が日曜日なら4/30</t>
    <rPh sb="5" eb="8">
      <t>ニチヨウビ</t>
    </rPh>
    <phoneticPr fontId="7"/>
  </si>
  <si>
    <t>国民の祝日</t>
    <rPh sb="0" eb="2">
      <t>コクミン</t>
    </rPh>
    <rPh sb="3" eb="5">
      <t>シュクジツ</t>
    </rPh>
    <phoneticPr fontId="7"/>
  </si>
  <si>
    <t>2019年4月30日</t>
    <rPh sb="4" eb="5">
      <t>ネン</t>
    </rPh>
    <rPh sb="6" eb="7">
      <t>ガツ</t>
    </rPh>
    <rPh sb="9" eb="10">
      <t>ニチ</t>
    </rPh>
    <phoneticPr fontId="8"/>
  </si>
  <si>
    <t>即位の日</t>
    <rPh sb="0" eb="2">
      <t>ソクイ</t>
    </rPh>
    <rPh sb="3" eb="4">
      <t>ヒ</t>
    </rPh>
    <phoneticPr fontId="8"/>
  </si>
  <si>
    <t>2019年5月1日</t>
    <rPh sb="4" eb="5">
      <t>ネン</t>
    </rPh>
    <rPh sb="6" eb="7">
      <t>ガツ</t>
    </rPh>
    <rPh sb="8" eb="9">
      <t>ニチ</t>
    </rPh>
    <phoneticPr fontId="8"/>
  </si>
  <si>
    <t>2019年5月2日</t>
    <rPh sb="4" eb="5">
      <t>ネン</t>
    </rPh>
    <rPh sb="6" eb="7">
      <t>ガツ</t>
    </rPh>
    <rPh sb="8" eb="9">
      <t>ニチ</t>
    </rPh>
    <phoneticPr fontId="8"/>
  </si>
  <si>
    <t>憲法記念日</t>
    <rPh sb="0" eb="2">
      <t>ケンポウ</t>
    </rPh>
    <rPh sb="2" eb="5">
      <t>キネンビ</t>
    </rPh>
    <phoneticPr fontId="7"/>
  </si>
  <si>
    <t>5/3</t>
    <phoneticPr fontId="7"/>
  </si>
  <si>
    <t>みどりの日</t>
    <rPh sb="4" eb="5">
      <t>ヒ</t>
    </rPh>
    <phoneticPr fontId="7"/>
  </si>
  <si>
    <t>5/4</t>
    <phoneticPr fontId="7"/>
  </si>
  <si>
    <t>こどもの日</t>
    <rPh sb="4" eb="5">
      <t>ヒ</t>
    </rPh>
    <phoneticPr fontId="7"/>
  </si>
  <si>
    <t>5/5</t>
    <phoneticPr fontId="7"/>
  </si>
  <si>
    <t>5/3から5/5の間に日曜日があれば、5/6</t>
    <rPh sb="9" eb="10">
      <t>アイダ</t>
    </rPh>
    <rPh sb="11" eb="14">
      <t>ニチヨウビ</t>
    </rPh>
    <phoneticPr fontId="7"/>
  </si>
  <si>
    <t>海の日</t>
    <rPh sb="0" eb="1">
      <t>ウミ</t>
    </rPh>
    <rPh sb="2" eb="3">
      <t>ヒ</t>
    </rPh>
    <phoneticPr fontId="7"/>
  </si>
  <si>
    <t>7月第3月曜日（2020年に限り7/23、2021年に限り7/22）</t>
    <rPh sb="1" eb="2">
      <t>ガツ</t>
    </rPh>
    <rPh sb="2" eb="3">
      <t>ダイ</t>
    </rPh>
    <rPh sb="4" eb="7">
      <t>ゲツヨウビ</t>
    </rPh>
    <rPh sb="12" eb="13">
      <t>ネン</t>
    </rPh>
    <rPh sb="14" eb="15">
      <t>カギ</t>
    </rPh>
    <rPh sb="25" eb="26">
      <t>ネン</t>
    </rPh>
    <rPh sb="27" eb="28">
      <t>カギ</t>
    </rPh>
    <phoneticPr fontId="7"/>
  </si>
  <si>
    <t>山の日</t>
    <rPh sb="0" eb="1">
      <t>ヤマ</t>
    </rPh>
    <rPh sb="2" eb="3">
      <t>ヒ</t>
    </rPh>
    <phoneticPr fontId="1"/>
  </si>
  <si>
    <t>8/11（2020年に限り8/10、2021年に限り8/8）</t>
    <rPh sb="9" eb="10">
      <t>ネン</t>
    </rPh>
    <rPh sb="11" eb="12">
      <t>カギ</t>
    </rPh>
    <rPh sb="22" eb="23">
      <t>ネン</t>
    </rPh>
    <rPh sb="24" eb="25">
      <t>カギ</t>
    </rPh>
    <phoneticPr fontId="1"/>
  </si>
  <si>
    <t>山の日が日曜日ならその翌日</t>
    <rPh sb="0" eb="1">
      <t>ヤマ</t>
    </rPh>
    <rPh sb="2" eb="3">
      <t>ヒ</t>
    </rPh>
    <rPh sb="4" eb="7">
      <t>ニチヨウビ</t>
    </rPh>
    <rPh sb="11" eb="13">
      <t>ヨクジツ</t>
    </rPh>
    <phoneticPr fontId="7"/>
  </si>
  <si>
    <t>敬老の日</t>
    <rPh sb="0" eb="2">
      <t>ケイロウ</t>
    </rPh>
    <rPh sb="3" eb="4">
      <t>ヒ</t>
    </rPh>
    <phoneticPr fontId="7"/>
  </si>
  <si>
    <t>9月第3月曜日</t>
    <rPh sb="1" eb="2">
      <t>ガツ</t>
    </rPh>
    <rPh sb="2" eb="3">
      <t>ダイ</t>
    </rPh>
    <rPh sb="4" eb="7">
      <t>ゲツヨウビ</t>
    </rPh>
    <phoneticPr fontId="7"/>
  </si>
  <si>
    <t>国民の休日</t>
    <rPh sb="0" eb="2">
      <t>コクミン</t>
    </rPh>
    <rPh sb="3" eb="5">
      <t>キュウジツ</t>
    </rPh>
    <phoneticPr fontId="7"/>
  </si>
  <si>
    <t>敬老の日と秋分の日の間なら適用</t>
    <rPh sb="0" eb="2">
      <t>ケイロウ</t>
    </rPh>
    <rPh sb="3" eb="4">
      <t>ヒ</t>
    </rPh>
    <rPh sb="5" eb="6">
      <t>アキ</t>
    </rPh>
    <rPh sb="6" eb="7">
      <t>ブン</t>
    </rPh>
    <rPh sb="8" eb="9">
      <t>ヒ</t>
    </rPh>
    <rPh sb="10" eb="11">
      <t>アイダ</t>
    </rPh>
    <rPh sb="13" eb="15">
      <t>テキヨウ</t>
    </rPh>
    <phoneticPr fontId="7"/>
  </si>
  <si>
    <t>秋分の日</t>
    <rPh sb="0" eb="1">
      <t>アキ</t>
    </rPh>
    <rPh sb="1" eb="2">
      <t>ブン</t>
    </rPh>
    <rPh sb="3" eb="4">
      <t>ヒ</t>
    </rPh>
    <phoneticPr fontId="7"/>
  </si>
  <si>
    <t>西暦が4で割り切れれば9/22、それ以外は9/23（2044年まで）</t>
    <rPh sb="0" eb="2">
      <t>セイレキ</t>
    </rPh>
    <rPh sb="5" eb="6">
      <t>ワ</t>
    </rPh>
    <rPh sb="7" eb="8">
      <t>キ</t>
    </rPh>
    <rPh sb="18" eb="20">
      <t>イガイ</t>
    </rPh>
    <rPh sb="30" eb="31">
      <t>ネン</t>
    </rPh>
    <phoneticPr fontId="7"/>
  </si>
  <si>
    <t>9/23が日曜日なら9/24</t>
    <rPh sb="5" eb="8">
      <t>ニチヨウビ</t>
    </rPh>
    <phoneticPr fontId="7"/>
  </si>
  <si>
    <t>即位礼正殿の儀</t>
    <rPh sb="0" eb="2">
      <t>ソクイ</t>
    </rPh>
    <rPh sb="2" eb="3">
      <t>レイ</t>
    </rPh>
    <rPh sb="3" eb="5">
      <t>セイデン</t>
    </rPh>
    <rPh sb="6" eb="7">
      <t>ギ</t>
    </rPh>
    <phoneticPr fontId="8"/>
  </si>
  <si>
    <t>スポーツの日</t>
    <rPh sb="5" eb="6">
      <t>ヒ</t>
    </rPh>
    <phoneticPr fontId="7"/>
  </si>
  <si>
    <t>10月第2月曜日（2020年に限り7/24、2021年に限り7/23）</t>
    <rPh sb="2" eb="3">
      <t>ガツ</t>
    </rPh>
    <rPh sb="3" eb="4">
      <t>ダイ</t>
    </rPh>
    <rPh sb="5" eb="8">
      <t>ゲツヨウビ</t>
    </rPh>
    <rPh sb="13" eb="14">
      <t>ネン</t>
    </rPh>
    <rPh sb="15" eb="16">
      <t>カギ</t>
    </rPh>
    <rPh sb="26" eb="27">
      <t>ネン</t>
    </rPh>
    <rPh sb="28" eb="29">
      <t>カギ</t>
    </rPh>
    <phoneticPr fontId="7"/>
  </si>
  <si>
    <t>文化の日</t>
    <rPh sb="0" eb="2">
      <t>ブンカ</t>
    </rPh>
    <rPh sb="3" eb="4">
      <t>ヒ</t>
    </rPh>
    <phoneticPr fontId="7"/>
  </si>
  <si>
    <t>11/3</t>
    <phoneticPr fontId="7"/>
  </si>
  <si>
    <t>11/3が日曜日なら11/4</t>
    <rPh sb="5" eb="8">
      <t>ニチヨウビ</t>
    </rPh>
    <phoneticPr fontId="7"/>
  </si>
  <si>
    <t>勤労感謝の日</t>
    <rPh sb="0" eb="2">
      <t>キンロウ</t>
    </rPh>
    <rPh sb="2" eb="4">
      <t>カンシャ</t>
    </rPh>
    <rPh sb="5" eb="6">
      <t>ヒ</t>
    </rPh>
    <phoneticPr fontId="7"/>
  </si>
  <si>
    <t>11/23</t>
    <phoneticPr fontId="7"/>
  </si>
  <si>
    <t>11/23が日曜日なら11/24</t>
    <rPh sb="6" eb="9">
      <t>ニチヨウビ</t>
    </rPh>
    <phoneticPr fontId="7"/>
  </si>
  <si>
    <t>天皇誕生日</t>
    <rPh sb="0" eb="2">
      <t>テンノウ</t>
    </rPh>
    <rPh sb="2" eb="5">
      <t>タンジョウビ</t>
    </rPh>
    <phoneticPr fontId="7"/>
  </si>
  <si>
    <t>12/23（2018年まで）</t>
    <rPh sb="10" eb="11">
      <t>ネン</t>
    </rPh>
    <phoneticPr fontId="7"/>
  </si>
  <si>
    <t>12/23が日曜日なら12/24</t>
    <rPh sb="6" eb="9">
      <t>ニチヨウビ</t>
    </rPh>
    <phoneticPr fontId="7"/>
  </si>
  <si>
    <t>休庁日</t>
    <rPh sb="0" eb="1">
      <t>キュウ</t>
    </rPh>
    <rPh sb="1" eb="2">
      <t>チョウ</t>
    </rPh>
    <rPh sb="2" eb="3">
      <t>ニチ</t>
    </rPh>
    <phoneticPr fontId="7"/>
  </si>
  <si>
    <t>12/29</t>
    <phoneticPr fontId="7"/>
  </si>
  <si>
    <t>12/30</t>
  </si>
  <si>
    <t>12/31</t>
  </si>
  <si>
    <t>元旦</t>
    <rPh sb="0" eb="2">
      <t>ガンタン</t>
    </rPh>
    <phoneticPr fontId="7"/>
  </si>
  <si>
    <t>1/1</t>
    <phoneticPr fontId="7"/>
  </si>
  <si>
    <t>1/2</t>
  </si>
  <si>
    <t>1/3</t>
  </si>
  <si>
    <t>成人の日</t>
    <rPh sb="0" eb="2">
      <t>セイジン</t>
    </rPh>
    <rPh sb="3" eb="4">
      <t>ヒ</t>
    </rPh>
    <phoneticPr fontId="7"/>
  </si>
  <si>
    <t>1月第2月曜日</t>
    <rPh sb="1" eb="2">
      <t>ガツ</t>
    </rPh>
    <rPh sb="2" eb="3">
      <t>ダイ</t>
    </rPh>
    <rPh sb="4" eb="7">
      <t>ゲツヨウビ</t>
    </rPh>
    <phoneticPr fontId="7"/>
  </si>
  <si>
    <t>建国記念日</t>
    <rPh sb="0" eb="2">
      <t>ケンコク</t>
    </rPh>
    <rPh sb="2" eb="5">
      <t>キネンビ</t>
    </rPh>
    <phoneticPr fontId="7"/>
  </si>
  <si>
    <t>政令で定める日（2/11）</t>
    <rPh sb="0" eb="2">
      <t>セイレイ</t>
    </rPh>
    <rPh sb="3" eb="4">
      <t>サダ</t>
    </rPh>
    <rPh sb="6" eb="7">
      <t>ヒ</t>
    </rPh>
    <phoneticPr fontId="7"/>
  </si>
  <si>
    <t>2/11が日曜日なら2/12</t>
    <rPh sb="5" eb="8">
      <t>ニチヨウビ</t>
    </rPh>
    <phoneticPr fontId="7"/>
  </si>
  <si>
    <t>2/23</t>
    <phoneticPr fontId="7"/>
  </si>
  <si>
    <t>2/23が日曜日なら2/24</t>
    <rPh sb="5" eb="8">
      <t>ニチヨウビ</t>
    </rPh>
    <phoneticPr fontId="7"/>
  </si>
  <si>
    <t>春分の日</t>
    <rPh sb="0" eb="1">
      <t>ハル</t>
    </rPh>
    <rPh sb="1" eb="2">
      <t>ブン</t>
    </rPh>
    <rPh sb="3" eb="4">
      <t>ヒ</t>
    </rPh>
    <phoneticPr fontId="7"/>
  </si>
  <si>
    <t>西暦が4で割った余りが１以下なら3/20、それ以外は3/21（2025年まで）</t>
    <rPh sb="0" eb="2">
      <t>セイレキ</t>
    </rPh>
    <rPh sb="5" eb="6">
      <t>ワ</t>
    </rPh>
    <rPh sb="8" eb="9">
      <t>アマ</t>
    </rPh>
    <rPh sb="12" eb="14">
      <t>イカ</t>
    </rPh>
    <rPh sb="23" eb="25">
      <t>イガイ</t>
    </rPh>
    <rPh sb="35" eb="36">
      <t>ネン</t>
    </rPh>
    <phoneticPr fontId="7"/>
  </si>
  <si>
    <t>3/20が日曜日なら3/21</t>
    <rPh sb="5" eb="8">
      <t>ニチヨウビ</t>
    </rPh>
    <phoneticPr fontId="7"/>
  </si>
  <si>
    <t>　下記の内容について、事実であることを証明いたします。</t>
    <rPh sb="1" eb="3">
      <t>カキ</t>
    </rPh>
    <rPh sb="4" eb="6">
      <t>ナイヨウ</t>
    </rPh>
    <rPh sb="11" eb="13">
      <t>ジジツ</t>
    </rPh>
    <rPh sb="19" eb="21">
      <t>ショウメイ</t>
    </rPh>
    <phoneticPr fontId="1"/>
  </si>
  <si>
    <t>【記載要領】
①「所定休日」欄には、雇用契約（シフト）上の休日を○で示しています。
②「勤務あり」欄には、勤務の実績がある日を○で示しています。</t>
    <rPh sb="1" eb="3">
      <t>キサイ</t>
    </rPh>
    <rPh sb="3" eb="5">
      <t>ヨウリョウ</t>
    </rPh>
    <rPh sb="9" eb="11">
      <t>ショテイ</t>
    </rPh>
    <rPh sb="11" eb="13">
      <t>キュウジツ</t>
    </rPh>
    <rPh sb="14" eb="15">
      <t>ラン</t>
    </rPh>
    <rPh sb="18" eb="22">
      <t>コヨウケイヤク</t>
    </rPh>
    <rPh sb="27" eb="28">
      <t>ジョウ</t>
    </rPh>
    <rPh sb="29" eb="31">
      <t>キュウジツ</t>
    </rPh>
    <rPh sb="34" eb="35">
      <t>シメ</t>
    </rPh>
    <rPh sb="44" eb="46">
      <t>キンム</t>
    </rPh>
    <rPh sb="49" eb="50">
      <t>ラン</t>
    </rPh>
    <rPh sb="53" eb="55">
      <t>キンム</t>
    </rPh>
    <rPh sb="56" eb="58">
      <t>ジッセキ</t>
    </rPh>
    <rPh sb="61" eb="62">
      <t>ヒ</t>
    </rPh>
    <rPh sb="65" eb="66">
      <t>シメ</t>
    </rPh>
    <phoneticPr fontId="1"/>
  </si>
  <si>
    <t>本人氏名</t>
    <rPh sb="0" eb="2">
      <t>ホンニン</t>
    </rPh>
    <rPh sb="2" eb="4">
      <t>シメイ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</si>
  <si>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</si>
  <si>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生年月日</t>
    <rPh sb="0" eb="4">
      <t>セイネンガッピ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</si>
  <si>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</si>
  <si>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保護者
記入欄</t>
    <rPh sb="0" eb="3">
      <t>ホゴシャ</t>
    </rPh>
    <rPh sb="4" eb="7">
      <t>キニュウラン</t>
    </rPh>
    <phoneticPr fontId="1"/>
  </si>
  <si>
    <t>児童氏名</t>
    <rPh sb="0" eb="2">
      <t>ジドウ</t>
    </rPh>
    <rPh sb="2" eb="4">
      <t>シメイ</t>
    </rPh>
    <phoneticPr fontId="1"/>
  </si>
  <si>
    <t>児童生年月日</t>
    <rPh sb="0" eb="2">
      <t>ジドウ</t>
    </rPh>
    <rPh sb="2" eb="6">
      <t>セイネンガッピ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</si>
  <si>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</si>
  <si>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※児童が複数いる場合は最年長の児童のみ記入してください</t>
    <rPh sb="1" eb="3">
      <t>ジドウ</t>
    </rPh>
    <rPh sb="4" eb="6">
      <t>フクスウ</t>
    </rPh>
    <rPh sb="8" eb="10">
      <t>バアイ</t>
    </rPh>
    <rPh sb="11" eb="14">
      <t>サイネンチョウ</t>
    </rPh>
    <rPh sb="15" eb="17">
      <t>ジドウ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</si>
</sst>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BIZ UD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4"/>
      <name val="BIZ UDゴシック"/>
      <family val="3"/>
      <charset val="128"/>
    </font>
    <font>
      <sz val="7"/>
      <name val="Terminal"/>
      <family val="3"/>
      <charset val="255"/>
    </font>
    <font>
      <sz val="6"/>
      <name val="ＭＳ Ｐゴシック"/>
      <family val="3"/>
      <charset val="128"/>
    </font>
    <font>
      <b/>
      <sz val="9"/>
      <color indexed="81"/>
      <name val="BIZ UDゴシック"/>
      <family val="3"/>
      <charset val="128"/>
    </font>
    <font>
      <sz val="9"/>
      <color indexed="81"/>
      <name val="BIZ UDゴシック"/>
      <family val="3"/>
      <charset val="128"/>
    </font>
    <font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applyFont="1" applyAlignment="1">
      <alignment vertical="top"/>
    </xf>
    <xf numFmtId="0" fontId="6" fillId="2" borderId="1" xfId="1" applyFont="1" applyFill="1" applyBorder="1" applyAlignment="1">
      <alignment vertical="top"/>
    </xf>
    <xf numFmtId="0" fontId="6" fillId="0" borderId="1" xfId="1" applyFont="1" applyBorder="1" applyAlignment="1">
      <alignment horizontal="center" vertical="top"/>
    </xf>
    <xf numFmtId="0" fontId="3" fillId="0" borderId="0" xfId="1" applyFont="1" applyAlignment="1">
      <alignment vertical="top"/>
    </xf>
    <xf numFmtId="14" fontId="6" fillId="0" borderId="1" xfId="1" applyNumberFormat="1" applyFont="1" applyBorder="1" applyAlignment="1">
      <alignment horizontal="center" vertical="top"/>
    </xf>
    <xf numFmtId="0" fontId="6" fillId="0" borderId="1" xfId="1" applyFont="1" applyBorder="1" applyAlignment="1">
      <alignment vertical="top"/>
    </xf>
    <xf numFmtId="0" fontId="6" fillId="0" borderId="1" xfId="1" quotePrefix="1" applyFont="1" applyBorder="1" applyAlignment="1">
      <alignment vertical="top"/>
    </xf>
    <xf numFmtId="14" fontId="6" fillId="0" borderId="0" xfId="1" applyNumberFormat="1" applyFont="1" applyAlignment="1">
      <alignment vertical="top"/>
    </xf>
    <xf numFmtId="56" fontId="6" fillId="0" borderId="1" xfId="1" quotePrefix="1" applyNumberFormat="1" applyFont="1" applyBorder="1" applyAlignment="1">
      <alignment vertical="top"/>
    </xf>
    <xf numFmtId="56" fontId="6" fillId="0" borderId="1" xfId="1" quotePrefix="1" applyNumberFormat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31" fontId="6" fillId="0" borderId="1" xfId="1" applyNumberFormat="1" applyFont="1" applyBorder="1" applyAlignment="1">
      <alignment horizontal="left" vertical="top"/>
    </xf>
    <xf numFmtId="0" fontId="6" fillId="0" borderId="1" xfId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56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EFD47503-42CA-4ABB-816C-EAE88870957C}"/>
  </cellStyles>
  <dxfs count="2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2" tint="-9.9948118533890809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7"/>
  <sheetViews>
    <sheetView tabSelected="1" topLeftCell="A32" zoomScaleNormal="100" workbookViewId="0">
      <selection activeCell="B11" sqref="B11:M11"/>
    </sheetView>
  </sheetViews>
  <sheetFormatPr defaultColWidth="7.75" defaultRowHeight="14.25"/>
  <cols>
    <col min="1" max="1" width="7.75" style="1"/>
    <col min="2" max="2" width="9.625" style="1" customWidth="1"/>
    <col min="3" max="3" width="3.5" style="2" bestFit="1" customWidth="1"/>
    <col min="4" max="5" width="5.625" style="1" customWidth="1"/>
    <col min="6" max="6" width="9.625" style="1" customWidth="1"/>
    <col min="7" max="7" width="3.5" style="1" bestFit="1" customWidth="1"/>
    <col min="8" max="9" width="5.625" style="1" customWidth="1"/>
    <col min="10" max="10" width="9.625" style="1" customWidth="1"/>
    <col min="11" max="11" width="3.5" style="1" bestFit="1" customWidth="1"/>
    <col min="12" max="13" width="5.625" style="1" customWidth="1"/>
    <col min="14" max="16384" width="7.75" style="1"/>
  </cols>
  <sheetData>
    <row r="1" spans="2:13" ht="21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2:13" ht="15" customHeight="1">
      <c r="B2" s="5"/>
      <c r="C2" s="5"/>
      <c r="D2" s="5"/>
      <c r="E2" s="5" t="s">
        <v>3</v>
      </c>
      <c r="F2" s="5"/>
      <c r="G2" s="30" t="s">
        <v>76</v>
      </c>
      <c r="H2" s="30"/>
      <c r="I2" s="30"/>
      <c r="J2" s="30"/>
      <c r="K2" s="30"/>
      <c r="L2" s="30"/>
      <c r="M2" s="30"/>
    </row>
    <row r="3" spans="2:13" ht="15" customHeight="1">
      <c r="B3" s="5"/>
      <c r="C3" s="5"/>
      <c r="D3" s="5"/>
      <c r="E3" s="5" t="s">
        <v>4</v>
      </c>
      <c r="F3" s="5"/>
      <c r="G3" s="22"/>
      <c r="H3" s="22"/>
      <c r="I3" s="22"/>
      <c r="J3" s="22"/>
      <c r="K3" s="22"/>
      <c r="L3" s="22"/>
      <c r="M3" s="22"/>
    </row>
    <row r="4" spans="2:13" ht="15" customHeight="1">
      <c r="B4" s="5"/>
      <c r="C4" s="5"/>
      <c r="D4" s="5"/>
      <c r="E4" s="5" t="s">
        <v>5</v>
      </c>
      <c r="F4" s="5"/>
      <c r="G4" s="22"/>
      <c r="H4" s="22"/>
      <c r="I4" s="22"/>
      <c r="J4" s="22"/>
      <c r="K4" s="22"/>
      <c r="L4" s="22"/>
      <c r="M4" s="22"/>
    </row>
    <row r="5" spans="2:13" ht="15" customHeight="1">
      <c r="B5" s="5"/>
      <c r="C5" s="5"/>
      <c r="D5" s="5"/>
      <c r="E5" s="5" t="s">
        <v>6</v>
      </c>
      <c r="F5" s="5"/>
      <c r="G5" s="22"/>
      <c r="H5" s="22"/>
      <c r="I5" s="22"/>
      <c r="J5" s="22"/>
      <c r="K5" s="22"/>
      <c r="L5" s="22"/>
      <c r="M5" s="22"/>
    </row>
    <row r="6" spans="2:13" ht="15" customHeight="1">
      <c r="B6" s="5"/>
      <c r="C6" s="5"/>
      <c r="D6" s="5"/>
      <c r="E6" s="5" t="s">
        <v>7</v>
      </c>
      <c r="F6" s="5"/>
      <c r="G6" s="22"/>
      <c r="H6" s="22"/>
      <c r="I6" s="22"/>
      <c r="J6" s="22"/>
      <c r="K6" s="22"/>
      <c r="L6" s="22"/>
      <c r="M6" s="22"/>
    </row>
    <row r="7" spans="2:13" ht="15" customHeight="1">
      <c r="B7" s="5"/>
      <c r="C7" s="5"/>
      <c r="D7" s="5"/>
      <c r="E7" s="5" t="s">
        <v>8</v>
      </c>
      <c r="F7" s="5"/>
      <c r="G7" s="22"/>
      <c r="H7" s="22"/>
      <c r="I7" s="22"/>
      <c r="J7" s="22"/>
      <c r="K7" s="22"/>
      <c r="L7" s="22"/>
      <c r="M7" s="22"/>
    </row>
    <row r="8" spans="2:13" ht="15" customHeight="1">
      <c r="B8" s="5"/>
      <c r="C8" s="5"/>
      <c r="D8" s="5"/>
      <c r="E8" s="5" t="s">
        <v>9</v>
      </c>
      <c r="F8" s="5"/>
      <c r="G8" s="22"/>
      <c r="H8" s="22"/>
      <c r="I8" s="22"/>
      <c r="J8" s="22"/>
      <c r="K8" s="22"/>
      <c r="L8" s="22"/>
      <c r="M8" s="22"/>
    </row>
    <row r="9" spans="2:13" ht="7.5" customHeight="1">
      <c r="B9" s="5"/>
      <c r="C9" s="5"/>
      <c r="D9" s="5"/>
      <c r="E9" s="5"/>
    </row>
    <row r="10" spans="2:13" ht="15" customHeight="1">
      <c r="B10" s="27" t="s">
        <v>73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2:13" ht="45" customHeight="1">
      <c r="B11" s="24" t="s">
        <v>74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</row>
    <row r="12" spans="2:13" ht="15" customHeight="1">
      <c r="B12" s="28" t="s">
        <v>75</v>
      </c>
      <c r="C12" s="28"/>
      <c r="D12" s="29"/>
      <c r="E12" s="29"/>
      <c r="F12" s="29"/>
      <c r="G12" s="29"/>
      <c r="H12" s="28" t="s">
        <v>77</v>
      </c>
      <c r="I12" s="28"/>
      <c r="J12" s="29" t="s">
        <v>78</v>
      </c>
      <c r="K12" s="29"/>
      <c r="L12" s="29"/>
      <c r="M12" s="29"/>
    </row>
    <row r="13" spans="2:13" ht="28.5">
      <c r="B13" s="23" t="s">
        <v>1</v>
      </c>
      <c r="C13" s="23"/>
      <c r="D13" s="19" t="s">
        <v>2</v>
      </c>
      <c r="E13" s="19" t="s">
        <v>10</v>
      </c>
      <c r="F13" s="23" t="s">
        <v>1</v>
      </c>
      <c r="G13" s="23"/>
      <c r="H13" s="19" t="s">
        <v>2</v>
      </c>
      <c r="I13" s="19" t="s">
        <v>10</v>
      </c>
      <c r="J13" s="23" t="s">
        <v>1</v>
      </c>
      <c r="K13" s="23"/>
      <c r="L13" s="19" t="s">
        <v>2</v>
      </c>
      <c r="M13" s="19" t="s">
        <v>10</v>
      </c>
    </row>
    <row r="14" spans="2:13" ht="15" customHeight="1">
      <c r="B14" s="4">
        <v>45809</v>
      </c>
      <c r="C14" s="3" t="str">
        <f>IFERROR(IF(VLOOKUP(B14,祭日!$B$5:$C$41,2,FALSE)&lt;&gt;"","祝"),TEXT(B14,"aaa"))</f>
        <v>日</v>
      </c>
      <c r="D14" s="3"/>
      <c r="E14" s="3"/>
      <c r="F14" s="4">
        <v>45839</v>
      </c>
      <c r="G14" s="3" t="str">
        <f>IFERROR(IF(VLOOKUP(F14,祭日!$B$5:$C$41,2,FALSE)&lt;&gt;"","祝"),TEXT(F14,"aaa"))</f>
        <v>火</v>
      </c>
      <c r="H14" s="3"/>
      <c r="I14" s="3"/>
      <c r="J14" s="4">
        <v>45870</v>
      </c>
      <c r="K14" s="3" t="str">
        <f>IFERROR(IF(VLOOKUP(J14,祭日!$B$5:$C$41,2,FALSE)&lt;&gt;"","祝"),TEXT(J14,"aaa"))</f>
        <v>金</v>
      </c>
      <c r="L14" s="3"/>
      <c r="M14" s="3"/>
    </row>
    <row r="15" spans="2:13" ht="15" customHeight="1">
      <c r="B15" s="4">
        <f>B14+1</f>
        <v>45810</v>
      </c>
      <c r="C15" s="3" t="str">
        <f>IFERROR(IF(VLOOKUP(B15,祭日!$B$5:$C$41,2,FALSE)&lt;&gt;"","祝"),TEXT(B15,"aaa"))</f>
        <v>月</v>
      </c>
      <c r="D15" s="3"/>
      <c r="E15" s="3"/>
      <c r="F15" s="4">
        <f>F14+1</f>
        <v>45840</v>
      </c>
      <c r="G15" s="3" t="str">
        <f>IFERROR(IF(VLOOKUP(F15,祭日!$B$5:$C$41,2,FALSE)&lt;&gt;"","祝"),TEXT(F15,"aaa"))</f>
        <v>水</v>
      </c>
      <c r="H15" s="3"/>
      <c r="I15" s="3"/>
      <c r="J15" s="4">
        <f>J14+1</f>
        <v>45871</v>
      </c>
      <c r="K15" s="3" t="str">
        <f>IFERROR(IF(VLOOKUP(J15,祭日!$B$5:$C$41,2,FALSE)&lt;&gt;"","祝"),TEXT(J15,"aaa"))</f>
        <v>土</v>
      </c>
      <c r="L15" s="3"/>
      <c r="M15" s="3"/>
    </row>
    <row r="16" spans="2:13" ht="15" customHeight="1">
      <c r="B16" s="4">
        <f t="shared" ref="B16:B43" si="0">B15+1</f>
        <v>45811</v>
      </c>
      <c r="C16" s="3" t="str">
        <f>IFERROR(IF(VLOOKUP(B16,祭日!$B$5:$C$41,2,FALSE)&lt;&gt;"","祝"),TEXT(B16,"aaa"))</f>
        <v>火</v>
      </c>
      <c r="D16" s="3"/>
      <c r="E16" s="3"/>
      <c r="F16" s="4">
        <f t="shared" ref="F16:F44" si="1">F15+1</f>
        <v>45841</v>
      </c>
      <c r="G16" s="3" t="str">
        <f>IFERROR(IF(VLOOKUP(F16,祭日!$B$5:$C$41,2,FALSE)&lt;&gt;"","祝"),TEXT(F16,"aaa"))</f>
        <v>木</v>
      </c>
      <c r="H16" s="3"/>
      <c r="I16" s="3"/>
      <c r="J16" s="4">
        <f t="shared" ref="J16:J44" si="2">J15+1</f>
        <v>45872</v>
      </c>
      <c r="K16" s="3" t="str">
        <f>IFERROR(IF(VLOOKUP(J16,祭日!$B$5:$C$41,2,FALSE)&lt;&gt;"","祝"),TEXT(J16,"aaa"))</f>
        <v>日</v>
      </c>
      <c r="L16" s="3"/>
      <c r="M16" s="3"/>
    </row>
    <row r="17" spans="2:13" ht="15" customHeight="1">
      <c r="B17" s="4">
        <f t="shared" si="0"/>
        <v>45812</v>
      </c>
      <c r="C17" s="3" t="str">
        <f>IFERROR(IF(VLOOKUP(B17,祭日!$B$5:$C$41,2,FALSE)&lt;&gt;"","祝"),TEXT(B17,"aaa"))</f>
        <v>水</v>
      </c>
      <c r="D17" s="3"/>
      <c r="E17" s="3"/>
      <c r="F17" s="4">
        <f t="shared" si="1"/>
        <v>45842</v>
      </c>
      <c r="G17" s="3" t="str">
        <f>IFERROR(IF(VLOOKUP(F17,祭日!$B$5:$C$41,2,FALSE)&lt;&gt;"","祝"),TEXT(F17,"aaa"))</f>
        <v>金</v>
      </c>
      <c r="H17" s="3"/>
      <c r="I17" s="3"/>
      <c r="J17" s="4">
        <f t="shared" si="2"/>
        <v>45873</v>
      </c>
      <c r="K17" s="3" t="str">
        <f>IFERROR(IF(VLOOKUP(J17,祭日!$B$5:$C$41,2,FALSE)&lt;&gt;"","祝"),TEXT(J17,"aaa"))</f>
        <v>月</v>
      </c>
      <c r="L17" s="3"/>
      <c r="M17" s="3"/>
    </row>
    <row r="18" spans="2:13" ht="15" customHeight="1">
      <c r="B18" s="4">
        <f t="shared" si="0"/>
        <v>45813</v>
      </c>
      <c r="C18" s="3" t="str">
        <f>IFERROR(IF(VLOOKUP(B18,祭日!$B$5:$C$41,2,FALSE)&lt;&gt;"","祝"),TEXT(B18,"aaa"))</f>
        <v>木</v>
      </c>
      <c r="D18" s="3"/>
      <c r="E18" s="3"/>
      <c r="F18" s="4">
        <f t="shared" si="1"/>
        <v>45843</v>
      </c>
      <c r="G18" s="3" t="str">
        <f>IFERROR(IF(VLOOKUP(F18,祭日!$B$5:$C$41,2,FALSE)&lt;&gt;"","祝"),TEXT(F18,"aaa"))</f>
        <v>土</v>
      </c>
      <c r="H18" s="3"/>
      <c r="I18" s="3"/>
      <c r="J18" s="4">
        <f t="shared" si="2"/>
        <v>45874</v>
      </c>
      <c r="K18" s="3" t="str">
        <f>IFERROR(IF(VLOOKUP(J18,祭日!$B$5:$C$41,2,FALSE)&lt;&gt;"","祝"),TEXT(J18,"aaa"))</f>
        <v>火</v>
      </c>
      <c r="L18" s="3"/>
      <c r="M18" s="3"/>
    </row>
    <row r="19" spans="2:13" ht="15" customHeight="1">
      <c r="B19" s="4">
        <f t="shared" si="0"/>
        <v>45814</v>
      </c>
      <c r="C19" s="3" t="str">
        <f>IFERROR(IF(VLOOKUP(B19,祭日!$B$5:$C$41,2,FALSE)&lt;&gt;"","祝"),TEXT(B19,"aaa"))</f>
        <v>金</v>
      </c>
      <c r="D19" s="3"/>
      <c r="E19" s="3"/>
      <c r="F19" s="4">
        <f t="shared" si="1"/>
        <v>45844</v>
      </c>
      <c r="G19" s="3" t="str">
        <f>IFERROR(IF(VLOOKUP(F19,祭日!$B$5:$C$41,2,FALSE)&lt;&gt;"","祝"),TEXT(F19,"aaa"))</f>
        <v>日</v>
      </c>
      <c r="H19" s="3"/>
      <c r="I19" s="3"/>
      <c r="J19" s="4">
        <f t="shared" si="2"/>
        <v>45875</v>
      </c>
      <c r="K19" s="3" t="str">
        <f>IFERROR(IF(VLOOKUP(J19,祭日!$B$5:$C$41,2,FALSE)&lt;&gt;"","祝"),TEXT(J19,"aaa"))</f>
        <v>水</v>
      </c>
      <c r="L19" s="3"/>
      <c r="M19" s="3"/>
    </row>
    <row r="20" spans="2:13" ht="15" customHeight="1">
      <c r="B20" s="4">
        <f t="shared" si="0"/>
        <v>45815</v>
      </c>
      <c r="C20" s="3" t="str">
        <f>IFERROR(IF(VLOOKUP(B20,祭日!$B$5:$C$41,2,FALSE)&lt;&gt;"","祝"),TEXT(B20,"aaa"))</f>
        <v>土</v>
      </c>
      <c r="D20" s="3"/>
      <c r="E20" s="3"/>
      <c r="F20" s="4">
        <f t="shared" si="1"/>
        <v>45845</v>
      </c>
      <c r="G20" s="3" t="str">
        <f>IFERROR(IF(VLOOKUP(F20,祭日!$B$5:$C$41,2,FALSE)&lt;&gt;"","祝"),TEXT(F20,"aaa"))</f>
        <v>月</v>
      </c>
      <c r="H20" s="3"/>
      <c r="I20" s="3"/>
      <c r="J20" s="4">
        <f t="shared" si="2"/>
        <v>45876</v>
      </c>
      <c r="K20" s="3" t="str">
        <f>IFERROR(IF(VLOOKUP(J20,祭日!$B$5:$C$41,2,FALSE)&lt;&gt;"","祝"),TEXT(J20,"aaa"))</f>
        <v>木</v>
      </c>
      <c r="L20" s="3"/>
      <c r="M20" s="3"/>
    </row>
    <row r="21" spans="2:13" ht="15" customHeight="1">
      <c r="B21" s="4">
        <f t="shared" si="0"/>
        <v>45816</v>
      </c>
      <c r="C21" s="3" t="str">
        <f>IFERROR(IF(VLOOKUP(B21,祭日!$B$5:$C$41,2,FALSE)&lt;&gt;"","祝"),TEXT(B21,"aaa"))</f>
        <v>日</v>
      </c>
      <c r="D21" s="3"/>
      <c r="E21" s="3"/>
      <c r="F21" s="4">
        <f t="shared" si="1"/>
        <v>45846</v>
      </c>
      <c r="G21" s="3" t="str">
        <f>IFERROR(IF(VLOOKUP(F21,祭日!$B$5:$C$41,2,FALSE)&lt;&gt;"","祝"),TEXT(F21,"aaa"))</f>
        <v>火</v>
      </c>
      <c r="H21" s="3"/>
      <c r="I21" s="3"/>
      <c r="J21" s="4">
        <f t="shared" si="2"/>
        <v>45877</v>
      </c>
      <c r="K21" s="3" t="str">
        <f>IFERROR(IF(VLOOKUP(J21,祭日!$B$5:$C$41,2,FALSE)&lt;&gt;"","祝"),TEXT(J21,"aaa"))</f>
        <v>金</v>
      </c>
      <c r="L21" s="3"/>
      <c r="M21" s="3"/>
    </row>
    <row r="22" spans="2:13" ht="15" customHeight="1">
      <c r="B22" s="4">
        <f t="shared" si="0"/>
        <v>45817</v>
      </c>
      <c r="C22" s="3" t="str">
        <f>IFERROR(IF(VLOOKUP(B22,祭日!$B$5:$C$41,2,FALSE)&lt;&gt;"","祝"),TEXT(B22,"aaa"))</f>
        <v>月</v>
      </c>
      <c r="D22" s="3"/>
      <c r="E22" s="3"/>
      <c r="F22" s="4">
        <f t="shared" si="1"/>
        <v>45847</v>
      </c>
      <c r="G22" s="3" t="str">
        <f>IFERROR(IF(VLOOKUP(F22,祭日!$B$5:$C$41,2,FALSE)&lt;&gt;"","祝"),TEXT(F22,"aaa"))</f>
        <v>水</v>
      </c>
      <c r="H22" s="3"/>
      <c r="I22" s="3"/>
      <c r="J22" s="4">
        <f t="shared" si="2"/>
        <v>45878</v>
      </c>
      <c r="K22" s="3" t="str">
        <f>IFERROR(IF(VLOOKUP(J22,祭日!$B$5:$C$41,2,FALSE)&lt;&gt;"","祝"),TEXT(J22,"aaa"))</f>
        <v>土</v>
      </c>
      <c r="L22" s="3"/>
      <c r="M22" s="3"/>
    </row>
    <row r="23" spans="2:13" ht="15" customHeight="1">
      <c r="B23" s="4">
        <f t="shared" si="0"/>
        <v>45818</v>
      </c>
      <c r="C23" s="3" t="str">
        <f>IFERROR(IF(VLOOKUP(B23,祭日!$B$5:$C$41,2,FALSE)&lt;&gt;"","祝"),TEXT(B23,"aaa"))</f>
        <v>火</v>
      </c>
      <c r="D23" s="3"/>
      <c r="E23" s="3"/>
      <c r="F23" s="4">
        <f t="shared" si="1"/>
        <v>45848</v>
      </c>
      <c r="G23" s="3" t="str">
        <f>IFERROR(IF(VLOOKUP(F23,祭日!$B$5:$C$41,2,FALSE)&lt;&gt;"","祝"),TEXT(F23,"aaa"))</f>
        <v>木</v>
      </c>
      <c r="H23" s="3"/>
      <c r="I23" s="3"/>
      <c r="J23" s="4">
        <f t="shared" si="2"/>
        <v>45879</v>
      </c>
      <c r="K23" s="3" t="str">
        <f>IFERROR(IF(VLOOKUP(J23,祭日!$B$5:$C$41,2,FALSE)&lt;&gt;"","祝"),TEXT(J23,"aaa"))</f>
        <v>日</v>
      </c>
      <c r="L23" s="3"/>
      <c r="M23" s="3"/>
    </row>
    <row r="24" spans="2:13" ht="15" customHeight="1">
      <c r="B24" s="4">
        <f t="shared" si="0"/>
        <v>45819</v>
      </c>
      <c r="C24" s="3" t="str">
        <f>IFERROR(IF(VLOOKUP(B24,祭日!$B$5:$C$41,2,FALSE)&lt;&gt;"","祝"),TEXT(B24,"aaa"))</f>
        <v>水</v>
      </c>
      <c r="D24" s="3"/>
      <c r="E24" s="3"/>
      <c r="F24" s="4">
        <f t="shared" si="1"/>
        <v>45849</v>
      </c>
      <c r="G24" s="3" t="str">
        <f>IFERROR(IF(VLOOKUP(F24,祭日!$B$5:$C$41,2,FALSE)&lt;&gt;"","祝"),TEXT(F24,"aaa"))</f>
        <v>金</v>
      </c>
      <c r="H24" s="3"/>
      <c r="I24" s="3"/>
      <c r="J24" s="4">
        <f t="shared" si="2"/>
        <v>45880</v>
      </c>
      <c r="K24" s="3" t="str">
        <f>IFERROR(IF(VLOOKUP(J24,祭日!$B$5:$C$41,2,FALSE)&lt;&gt;"","祝"),TEXT(J24,"aaa"))</f>
        <v>祝</v>
      </c>
      <c r="L24" s="3"/>
      <c r="M24" s="3"/>
    </row>
    <row r="25" spans="2:13" ht="15" customHeight="1">
      <c r="B25" s="4">
        <f t="shared" si="0"/>
        <v>45820</v>
      </c>
      <c r="C25" s="3" t="str">
        <f>IFERROR(IF(VLOOKUP(B25,祭日!$B$5:$C$41,2,FALSE)&lt;&gt;"","祝"),TEXT(B25,"aaa"))</f>
        <v>木</v>
      </c>
      <c r="D25" s="3"/>
      <c r="E25" s="3"/>
      <c r="F25" s="4">
        <f t="shared" si="1"/>
        <v>45850</v>
      </c>
      <c r="G25" s="3" t="str">
        <f>IFERROR(IF(VLOOKUP(F25,祭日!$B$5:$C$41,2,FALSE)&lt;&gt;"","祝"),TEXT(F25,"aaa"))</f>
        <v>土</v>
      </c>
      <c r="H25" s="3"/>
      <c r="I25" s="3"/>
      <c r="J25" s="4">
        <f t="shared" si="2"/>
        <v>45881</v>
      </c>
      <c r="K25" s="3" t="str">
        <f>IFERROR(IF(VLOOKUP(J25,祭日!$B$5:$C$41,2,FALSE)&lt;&gt;"","祝"),TEXT(J25,"aaa"))</f>
        <v>火</v>
      </c>
      <c r="L25" s="3"/>
      <c r="M25" s="3"/>
    </row>
    <row r="26" spans="2:13" ht="15" customHeight="1">
      <c r="B26" s="4">
        <f t="shared" si="0"/>
        <v>45821</v>
      </c>
      <c r="C26" s="3" t="str">
        <f>IFERROR(IF(VLOOKUP(B26,祭日!$B$5:$C$41,2,FALSE)&lt;&gt;"","祝"),TEXT(B26,"aaa"))</f>
        <v>金</v>
      </c>
      <c r="D26" s="3"/>
      <c r="E26" s="3"/>
      <c r="F26" s="4">
        <f t="shared" si="1"/>
        <v>45851</v>
      </c>
      <c r="G26" s="3" t="str">
        <f>IFERROR(IF(VLOOKUP(F26,祭日!$B$5:$C$41,2,FALSE)&lt;&gt;"","祝"),TEXT(F26,"aaa"))</f>
        <v>日</v>
      </c>
      <c r="H26" s="3"/>
      <c r="I26" s="3"/>
      <c r="J26" s="4">
        <f t="shared" si="2"/>
        <v>45882</v>
      </c>
      <c r="K26" s="3" t="str">
        <f>IFERROR(IF(VLOOKUP(J26,祭日!$B$5:$C$41,2,FALSE)&lt;&gt;"","祝"),TEXT(J26,"aaa"))</f>
        <v>水</v>
      </c>
      <c r="L26" s="3"/>
      <c r="M26" s="3"/>
    </row>
    <row r="27" spans="2:13" ht="15" customHeight="1">
      <c r="B27" s="4">
        <f t="shared" si="0"/>
        <v>45822</v>
      </c>
      <c r="C27" s="3" t="str">
        <f>IFERROR(IF(VLOOKUP(B27,祭日!$B$5:$C$41,2,FALSE)&lt;&gt;"","祝"),TEXT(B27,"aaa"))</f>
        <v>土</v>
      </c>
      <c r="D27" s="3"/>
      <c r="E27" s="3"/>
      <c r="F27" s="4">
        <f t="shared" si="1"/>
        <v>45852</v>
      </c>
      <c r="G27" s="3" t="str">
        <f>IFERROR(IF(VLOOKUP(F27,祭日!$B$5:$C$41,2,FALSE)&lt;&gt;"","祝"),TEXT(F27,"aaa"))</f>
        <v>月</v>
      </c>
      <c r="H27" s="3"/>
      <c r="I27" s="3"/>
      <c r="J27" s="4">
        <f t="shared" si="2"/>
        <v>45883</v>
      </c>
      <c r="K27" s="3" t="str">
        <f>IFERROR(IF(VLOOKUP(J27,祭日!$B$5:$C$41,2,FALSE)&lt;&gt;"","祝"),TEXT(J27,"aaa"))</f>
        <v>木</v>
      </c>
      <c r="L27" s="3"/>
      <c r="M27" s="3"/>
    </row>
    <row r="28" spans="2:13" ht="15" customHeight="1">
      <c r="B28" s="4">
        <f t="shared" si="0"/>
        <v>45823</v>
      </c>
      <c r="C28" s="3" t="str">
        <f>IFERROR(IF(VLOOKUP(B28,祭日!$B$5:$C$41,2,FALSE)&lt;&gt;"","祝"),TEXT(B28,"aaa"))</f>
        <v>日</v>
      </c>
      <c r="D28" s="3"/>
      <c r="E28" s="3"/>
      <c r="F28" s="4">
        <f t="shared" si="1"/>
        <v>45853</v>
      </c>
      <c r="G28" s="3" t="str">
        <f>IFERROR(IF(VLOOKUP(F28,祭日!$B$5:$C$41,2,FALSE)&lt;&gt;"","祝"),TEXT(F28,"aaa"))</f>
        <v>火</v>
      </c>
      <c r="H28" s="3"/>
      <c r="I28" s="3"/>
      <c r="J28" s="4">
        <f t="shared" si="2"/>
        <v>45884</v>
      </c>
      <c r="K28" s="3" t="str">
        <f>IFERROR(IF(VLOOKUP(J28,祭日!$B$5:$C$41,2,FALSE)&lt;&gt;"","祝"),TEXT(J28,"aaa"))</f>
        <v>金</v>
      </c>
      <c r="L28" s="3"/>
      <c r="M28" s="3"/>
    </row>
    <row r="29" spans="2:13" ht="15" customHeight="1">
      <c r="B29" s="4">
        <f t="shared" si="0"/>
        <v>45824</v>
      </c>
      <c r="C29" s="3" t="str">
        <f>IFERROR(IF(VLOOKUP(B29,祭日!$B$5:$C$41,2,FALSE)&lt;&gt;"","祝"),TEXT(B29,"aaa"))</f>
        <v>月</v>
      </c>
      <c r="D29" s="3"/>
      <c r="E29" s="3"/>
      <c r="F29" s="4">
        <f t="shared" si="1"/>
        <v>45854</v>
      </c>
      <c r="G29" s="3" t="str">
        <f>IFERROR(IF(VLOOKUP(F29,祭日!$B$5:$C$41,2,FALSE)&lt;&gt;"","祝"),TEXT(F29,"aaa"))</f>
        <v>水</v>
      </c>
      <c r="H29" s="3"/>
      <c r="I29" s="3"/>
      <c r="J29" s="4">
        <f t="shared" si="2"/>
        <v>45885</v>
      </c>
      <c r="K29" s="3" t="str">
        <f>IFERROR(IF(VLOOKUP(J29,祭日!$B$5:$C$41,2,FALSE)&lt;&gt;"","祝"),TEXT(J29,"aaa"))</f>
        <v>土</v>
      </c>
      <c r="L29" s="3"/>
      <c r="M29" s="3"/>
    </row>
    <row r="30" spans="2:13" ht="15" customHeight="1">
      <c r="B30" s="4">
        <f t="shared" si="0"/>
        <v>45825</v>
      </c>
      <c r="C30" s="3" t="str">
        <f>IFERROR(IF(VLOOKUP(B30,祭日!$B$5:$C$41,2,FALSE)&lt;&gt;"","祝"),TEXT(B30,"aaa"))</f>
        <v>火</v>
      </c>
      <c r="D30" s="3"/>
      <c r="E30" s="3"/>
      <c r="F30" s="4">
        <f t="shared" si="1"/>
        <v>45855</v>
      </c>
      <c r="G30" s="3" t="str">
        <f>IFERROR(IF(VLOOKUP(F30,祭日!$B$5:$C$41,2,FALSE)&lt;&gt;"","祝"),TEXT(F30,"aaa"))</f>
        <v>木</v>
      </c>
      <c r="H30" s="3"/>
      <c r="I30" s="3"/>
      <c r="J30" s="4">
        <f t="shared" si="2"/>
        <v>45886</v>
      </c>
      <c r="K30" s="3" t="str">
        <f>IFERROR(IF(VLOOKUP(J30,祭日!$B$5:$C$41,2,FALSE)&lt;&gt;"","祝"),TEXT(J30,"aaa"))</f>
        <v>日</v>
      </c>
      <c r="L30" s="3"/>
      <c r="M30" s="3"/>
    </row>
    <row r="31" spans="2:13" ht="15" customHeight="1">
      <c r="B31" s="4">
        <f t="shared" si="0"/>
        <v>45826</v>
      </c>
      <c r="C31" s="3" t="str">
        <f>IFERROR(IF(VLOOKUP(B31,祭日!$B$5:$C$41,2,FALSE)&lt;&gt;"","祝"),TEXT(B31,"aaa"))</f>
        <v>水</v>
      </c>
      <c r="D31" s="3"/>
      <c r="E31" s="3"/>
      <c r="F31" s="4">
        <f t="shared" si="1"/>
        <v>45856</v>
      </c>
      <c r="G31" s="3" t="str">
        <f>IFERROR(IF(VLOOKUP(F31,祭日!$B$5:$C$41,2,FALSE)&lt;&gt;"","祝"),TEXT(F31,"aaa"))</f>
        <v>金</v>
      </c>
      <c r="H31" s="3"/>
      <c r="I31" s="3"/>
      <c r="J31" s="4">
        <f t="shared" si="2"/>
        <v>45887</v>
      </c>
      <c r="K31" s="3" t="str">
        <f>IFERROR(IF(VLOOKUP(J31,祭日!$B$5:$C$41,2,FALSE)&lt;&gt;"","祝"),TEXT(J31,"aaa"))</f>
        <v>月</v>
      </c>
      <c r="L31" s="3"/>
      <c r="M31" s="3"/>
    </row>
    <row r="32" spans="2:13" ht="15" customHeight="1">
      <c r="B32" s="4">
        <f t="shared" si="0"/>
        <v>45827</v>
      </c>
      <c r="C32" s="3" t="str">
        <f>IFERROR(IF(VLOOKUP(B32,祭日!$B$5:$C$41,2,FALSE)&lt;&gt;"","祝"),TEXT(B32,"aaa"))</f>
        <v>木</v>
      </c>
      <c r="D32" s="3"/>
      <c r="E32" s="3"/>
      <c r="F32" s="4">
        <f t="shared" si="1"/>
        <v>45857</v>
      </c>
      <c r="G32" s="3" t="str">
        <f>IFERROR(IF(VLOOKUP(F32,祭日!$B$5:$C$41,2,FALSE)&lt;&gt;"","祝"),TEXT(F32,"aaa"))</f>
        <v>土</v>
      </c>
      <c r="H32" s="3"/>
      <c r="I32" s="3"/>
      <c r="J32" s="4">
        <f t="shared" si="2"/>
        <v>45888</v>
      </c>
      <c r="K32" s="3" t="str">
        <f>IFERROR(IF(VLOOKUP(J32,祭日!$B$5:$C$41,2,FALSE)&lt;&gt;"","祝"),TEXT(J32,"aaa"))</f>
        <v>火</v>
      </c>
      <c r="L32" s="3"/>
      <c r="M32" s="3"/>
    </row>
    <row r="33" spans="2:13" ht="15" customHeight="1">
      <c r="B33" s="4">
        <f t="shared" si="0"/>
        <v>45828</v>
      </c>
      <c r="C33" s="3" t="str">
        <f>IFERROR(IF(VLOOKUP(B33,祭日!$B$5:$C$41,2,FALSE)&lt;&gt;"","祝"),TEXT(B33,"aaa"))</f>
        <v>金</v>
      </c>
      <c r="D33" s="3"/>
      <c r="E33" s="3"/>
      <c r="F33" s="4">
        <f t="shared" si="1"/>
        <v>45858</v>
      </c>
      <c r="G33" s="3" t="str">
        <f>IFERROR(IF(VLOOKUP(F33,祭日!$B$5:$C$41,2,FALSE)&lt;&gt;"","祝"),TEXT(F33,"aaa"))</f>
        <v>日</v>
      </c>
      <c r="H33" s="3"/>
      <c r="I33" s="3"/>
      <c r="J33" s="4">
        <f t="shared" si="2"/>
        <v>45889</v>
      </c>
      <c r="K33" s="3" t="str">
        <f>IFERROR(IF(VLOOKUP(J33,祭日!$B$5:$C$41,2,FALSE)&lt;&gt;"","祝"),TEXT(J33,"aaa"))</f>
        <v>水</v>
      </c>
      <c r="L33" s="3"/>
      <c r="M33" s="3"/>
    </row>
    <row r="34" spans="2:13" ht="15" customHeight="1">
      <c r="B34" s="4">
        <f t="shared" si="0"/>
        <v>45829</v>
      </c>
      <c r="C34" s="3" t="str">
        <f>IFERROR(IF(VLOOKUP(B34,祭日!$B$5:$C$41,2,FALSE)&lt;&gt;"","祝"),TEXT(B34,"aaa"))</f>
        <v>土</v>
      </c>
      <c r="D34" s="3"/>
      <c r="E34" s="3"/>
      <c r="F34" s="4">
        <f t="shared" si="1"/>
        <v>45859</v>
      </c>
      <c r="G34" s="3" t="str">
        <f>IFERROR(IF(VLOOKUP(F34,祭日!$B$5:$C$41,2,FALSE)&lt;&gt;"","祝"),TEXT(F34,"aaa"))</f>
        <v>祝</v>
      </c>
      <c r="H34" s="3"/>
      <c r="I34" s="3"/>
      <c r="J34" s="4">
        <f t="shared" si="2"/>
        <v>45890</v>
      </c>
      <c r="K34" s="3" t="str">
        <f>IFERROR(IF(VLOOKUP(J34,祭日!$B$5:$C$41,2,FALSE)&lt;&gt;"","祝"),TEXT(J34,"aaa"))</f>
        <v>木</v>
      </c>
      <c r="L34" s="3"/>
      <c r="M34" s="3"/>
    </row>
    <row r="35" spans="2:13" ht="15" customHeight="1">
      <c r="B35" s="4">
        <f t="shared" si="0"/>
        <v>45830</v>
      </c>
      <c r="C35" s="3" t="str">
        <f>IFERROR(IF(VLOOKUP(B35,祭日!$B$5:$C$41,2,FALSE)&lt;&gt;"","祝"),TEXT(B35,"aaa"))</f>
        <v>日</v>
      </c>
      <c r="D35" s="3"/>
      <c r="E35" s="3"/>
      <c r="F35" s="4">
        <f t="shared" si="1"/>
        <v>45860</v>
      </c>
      <c r="G35" s="3" t="str">
        <f>IFERROR(IF(VLOOKUP(F35,祭日!$B$5:$C$41,2,FALSE)&lt;&gt;"","祝"),TEXT(F35,"aaa"))</f>
        <v>火</v>
      </c>
      <c r="H35" s="3"/>
      <c r="I35" s="3"/>
      <c r="J35" s="4">
        <f t="shared" si="2"/>
        <v>45891</v>
      </c>
      <c r="K35" s="3" t="str">
        <f>IFERROR(IF(VLOOKUP(J35,祭日!$B$5:$C$41,2,FALSE)&lt;&gt;"","祝"),TEXT(J35,"aaa"))</f>
        <v>金</v>
      </c>
      <c r="L35" s="3"/>
      <c r="M35" s="3"/>
    </row>
    <row r="36" spans="2:13" ht="15" customHeight="1">
      <c r="B36" s="4">
        <f t="shared" si="0"/>
        <v>45831</v>
      </c>
      <c r="C36" s="3" t="str">
        <f>IFERROR(IF(VLOOKUP(B36,祭日!$B$5:$C$41,2,FALSE)&lt;&gt;"","祝"),TEXT(B36,"aaa"))</f>
        <v>月</v>
      </c>
      <c r="D36" s="3"/>
      <c r="E36" s="3"/>
      <c r="F36" s="4">
        <f t="shared" si="1"/>
        <v>45861</v>
      </c>
      <c r="G36" s="3" t="str">
        <f>IFERROR(IF(VLOOKUP(F36,祭日!$B$5:$C$41,2,FALSE)&lt;&gt;"","祝"),TEXT(F36,"aaa"))</f>
        <v>水</v>
      </c>
      <c r="H36" s="3"/>
      <c r="I36" s="3"/>
      <c r="J36" s="4">
        <f t="shared" si="2"/>
        <v>45892</v>
      </c>
      <c r="K36" s="3" t="str">
        <f>IFERROR(IF(VLOOKUP(J36,祭日!$B$5:$C$41,2,FALSE)&lt;&gt;"","祝"),TEXT(J36,"aaa"))</f>
        <v>土</v>
      </c>
      <c r="L36" s="3"/>
      <c r="M36" s="3"/>
    </row>
    <row r="37" spans="2:13" ht="15" customHeight="1">
      <c r="B37" s="4">
        <f t="shared" si="0"/>
        <v>45832</v>
      </c>
      <c r="C37" s="3" t="str">
        <f>IFERROR(IF(VLOOKUP(B37,祭日!$B$5:$C$41,2,FALSE)&lt;&gt;"","祝"),TEXT(B37,"aaa"))</f>
        <v>火</v>
      </c>
      <c r="D37" s="3"/>
      <c r="E37" s="3"/>
      <c r="F37" s="4">
        <f t="shared" si="1"/>
        <v>45862</v>
      </c>
      <c r="G37" s="3" t="str">
        <f>IFERROR(IF(VLOOKUP(F37,祭日!$B$5:$C$41,2,FALSE)&lt;&gt;"","祝"),TEXT(F37,"aaa"))</f>
        <v>木</v>
      </c>
      <c r="H37" s="3"/>
      <c r="I37" s="3"/>
      <c r="J37" s="4">
        <f t="shared" si="2"/>
        <v>45893</v>
      </c>
      <c r="K37" s="3" t="str">
        <f>IFERROR(IF(VLOOKUP(J37,祭日!$B$5:$C$41,2,FALSE)&lt;&gt;"","祝"),TEXT(J37,"aaa"))</f>
        <v>日</v>
      </c>
      <c r="L37" s="3"/>
      <c r="M37" s="3"/>
    </row>
    <row r="38" spans="2:13" ht="15" customHeight="1">
      <c r="B38" s="4">
        <f t="shared" si="0"/>
        <v>45833</v>
      </c>
      <c r="C38" s="3" t="str">
        <f>IFERROR(IF(VLOOKUP(B38,祭日!$B$5:$C$41,2,FALSE)&lt;&gt;"","祝"),TEXT(B38,"aaa"))</f>
        <v>水</v>
      </c>
      <c r="D38" s="3"/>
      <c r="E38" s="3"/>
      <c r="F38" s="4">
        <f t="shared" si="1"/>
        <v>45863</v>
      </c>
      <c r="G38" s="3" t="str">
        <f>IFERROR(IF(VLOOKUP(F38,祭日!$B$5:$C$41,2,FALSE)&lt;&gt;"","祝"),TEXT(F38,"aaa"))</f>
        <v>金</v>
      </c>
      <c r="H38" s="3"/>
      <c r="I38" s="3"/>
      <c r="J38" s="4">
        <f t="shared" si="2"/>
        <v>45894</v>
      </c>
      <c r="K38" s="3" t="str">
        <f>IFERROR(IF(VLOOKUP(J38,祭日!$B$5:$C$41,2,FALSE)&lt;&gt;"","祝"),TEXT(J38,"aaa"))</f>
        <v>月</v>
      </c>
      <c r="L38" s="3"/>
      <c r="M38" s="3"/>
    </row>
    <row r="39" spans="2:13" ht="15" customHeight="1">
      <c r="B39" s="4">
        <f t="shared" si="0"/>
        <v>45834</v>
      </c>
      <c r="C39" s="3" t="str">
        <f>IFERROR(IF(VLOOKUP(B39,祭日!$B$5:$C$41,2,FALSE)&lt;&gt;"","祝"),TEXT(B39,"aaa"))</f>
        <v>木</v>
      </c>
      <c r="D39" s="3"/>
      <c r="E39" s="3"/>
      <c r="F39" s="4">
        <f t="shared" si="1"/>
        <v>45864</v>
      </c>
      <c r="G39" s="3" t="str">
        <f>IFERROR(IF(VLOOKUP(F39,祭日!$B$5:$C$41,2,FALSE)&lt;&gt;"","祝"),TEXT(F39,"aaa"))</f>
        <v>土</v>
      </c>
      <c r="H39" s="3"/>
      <c r="I39" s="3"/>
      <c r="J39" s="4">
        <f t="shared" si="2"/>
        <v>45895</v>
      </c>
      <c r="K39" s="3" t="str">
        <f>IFERROR(IF(VLOOKUP(J39,祭日!$B$5:$C$41,2,FALSE)&lt;&gt;"","祝"),TEXT(J39,"aaa"))</f>
        <v>火</v>
      </c>
      <c r="L39" s="3"/>
      <c r="M39" s="3"/>
    </row>
    <row r="40" spans="2:13" ht="15" customHeight="1">
      <c r="B40" s="4">
        <f t="shared" si="0"/>
        <v>45835</v>
      </c>
      <c r="C40" s="3" t="str">
        <f>IFERROR(IF(VLOOKUP(B40,祭日!$B$5:$C$41,2,FALSE)&lt;&gt;"","祝"),TEXT(B40,"aaa"))</f>
        <v>金</v>
      </c>
      <c r="D40" s="3"/>
      <c r="E40" s="3"/>
      <c r="F40" s="4">
        <f t="shared" si="1"/>
        <v>45865</v>
      </c>
      <c r="G40" s="3" t="str">
        <f>IFERROR(IF(VLOOKUP(F40,祭日!$B$5:$C$41,2,FALSE)&lt;&gt;"","祝"),TEXT(F40,"aaa"))</f>
        <v>日</v>
      </c>
      <c r="H40" s="3"/>
      <c r="I40" s="3"/>
      <c r="J40" s="4">
        <f t="shared" si="2"/>
        <v>45896</v>
      </c>
      <c r="K40" s="3" t="str">
        <f>IFERROR(IF(VLOOKUP(J40,祭日!$B$5:$C$41,2,FALSE)&lt;&gt;"","祝"),TEXT(J40,"aaa"))</f>
        <v>水</v>
      </c>
      <c r="L40" s="3"/>
      <c r="M40" s="3"/>
    </row>
    <row r="41" spans="2:13" ht="15" customHeight="1">
      <c r="B41" s="4">
        <f t="shared" si="0"/>
        <v>45836</v>
      </c>
      <c r="C41" s="3" t="str">
        <f>IFERROR(IF(VLOOKUP(B41,祭日!$B$5:$C$41,2,FALSE)&lt;&gt;"","祝"),TEXT(B41,"aaa"))</f>
        <v>土</v>
      </c>
      <c r="D41" s="3"/>
      <c r="E41" s="3"/>
      <c r="F41" s="4">
        <f t="shared" si="1"/>
        <v>45866</v>
      </c>
      <c r="G41" s="3" t="str">
        <f>IFERROR(IF(VLOOKUP(F41,祭日!$B$5:$C$41,2,FALSE)&lt;&gt;"","祝"),TEXT(F41,"aaa"))</f>
        <v>月</v>
      </c>
      <c r="H41" s="3"/>
      <c r="I41" s="3"/>
      <c r="J41" s="4">
        <f t="shared" si="2"/>
        <v>45897</v>
      </c>
      <c r="K41" s="3" t="str">
        <f>IFERROR(IF(VLOOKUP(J41,祭日!$B$5:$C$41,2,FALSE)&lt;&gt;"","祝"),TEXT(J41,"aaa"))</f>
        <v>木</v>
      </c>
      <c r="L41" s="3"/>
      <c r="M41" s="3"/>
    </row>
    <row r="42" spans="2:13" ht="15" customHeight="1">
      <c r="B42" s="4">
        <f t="shared" si="0"/>
        <v>45837</v>
      </c>
      <c r="C42" s="3" t="str">
        <f>IFERROR(IF(VLOOKUP(B42,祭日!$B$5:$C$41,2,FALSE)&lt;&gt;"","祝"),TEXT(B42,"aaa"))</f>
        <v>日</v>
      </c>
      <c r="D42" s="3"/>
      <c r="E42" s="3"/>
      <c r="F42" s="4">
        <f t="shared" si="1"/>
        <v>45867</v>
      </c>
      <c r="G42" s="3" t="str">
        <f>IFERROR(IF(VLOOKUP(F42,祭日!$B$5:$C$41,2,FALSE)&lt;&gt;"","祝"),TEXT(F42,"aaa"))</f>
        <v>火</v>
      </c>
      <c r="H42" s="3"/>
      <c r="I42" s="3"/>
      <c r="J42" s="4">
        <f t="shared" si="2"/>
        <v>45898</v>
      </c>
      <c r="K42" s="3" t="str">
        <f>IFERROR(IF(VLOOKUP(J42,祭日!$B$5:$C$41,2,FALSE)&lt;&gt;"","祝"),TEXT(J42,"aaa"))</f>
        <v>金</v>
      </c>
      <c r="L42" s="3"/>
      <c r="M42" s="3"/>
    </row>
    <row r="43" spans="2:13" ht="15" customHeight="1">
      <c r="B43" s="4">
        <f t="shared" si="0"/>
        <v>45838</v>
      </c>
      <c r="C43" s="3" t="str">
        <f>IFERROR(IF(VLOOKUP(B43,祭日!$B$5:$C$41,2,FALSE)&lt;&gt;"","祝"),TEXT(B43,"aaa"))</f>
        <v>月</v>
      </c>
      <c r="D43" s="3"/>
      <c r="E43" s="3"/>
      <c r="F43" s="4">
        <f t="shared" si="1"/>
        <v>45868</v>
      </c>
      <c r="G43" s="3" t="str">
        <f>IFERROR(IF(VLOOKUP(F43,祭日!$B$5:$C$41,2,FALSE)&lt;&gt;"","祝"),TEXT(F43,"aaa"))</f>
        <v>水</v>
      </c>
      <c r="H43" s="3"/>
      <c r="I43" s="3"/>
      <c r="J43" s="4">
        <f t="shared" si="2"/>
        <v>45899</v>
      </c>
      <c r="K43" s="3" t="str">
        <f>IFERROR(IF(VLOOKUP(J43,祭日!$B$5:$C$41,2,FALSE)&lt;&gt;"","祝"),TEXT(J43,"aaa"))</f>
        <v>土</v>
      </c>
      <c r="L43" s="3"/>
      <c r="M43" s="3"/>
    </row>
    <row r="44" spans="2:13">
      <c r="B44" s="20"/>
      <c r="C44" s="21"/>
      <c r="D44" s="21"/>
      <c r="E44" s="21"/>
      <c r="F44" s="4">
        <f t="shared" si="1"/>
        <v>45869</v>
      </c>
      <c r="G44" s="3" t="str">
        <f>IFERROR(IF(VLOOKUP(F44,祭日!$B$5:$C$41,2,FALSE)&lt;&gt;"","祝"),TEXT(F44,"aaa"))</f>
        <v>木</v>
      </c>
      <c r="H44" s="3"/>
      <c r="I44" s="3"/>
      <c r="J44" s="4">
        <f t="shared" si="2"/>
        <v>45900</v>
      </c>
      <c r="K44" s="3" t="str">
        <f>IFERROR(IF(VLOOKUP(J44,祭日!$B$5:$C$41,2,FALSE)&lt;&gt;"","祝"),TEXT(J44,"aaa"))</f>
        <v>日</v>
      </c>
      <c r="L44" s="3"/>
      <c r="M44" s="3"/>
    </row>
    <row r="45" spans="2:13">
      <c r="B45" s="28" t="s">
        <v>79</v>
      </c>
      <c r="C45" s="33" t="s">
        <v>80</v>
      </c>
      <c r="D45" s="34"/>
      <c r="E45" s="34"/>
      <c r="F45" s="34"/>
      <c r="G45" s="34"/>
      <c r="H45" s="35"/>
      <c r="I45" s="33" t="s">
        <v>81</v>
      </c>
      <c r="J45" s="34"/>
      <c r="K45" s="34"/>
      <c r="L45" s="34"/>
      <c r="M45" s="35"/>
    </row>
    <row r="46" spans="2:13">
      <c r="B46" s="23"/>
      <c r="C46" s="33"/>
      <c r="D46" s="34"/>
      <c r="E46" s="34"/>
      <c r="F46" s="34"/>
      <c r="G46" s="34"/>
      <c r="H46" s="35"/>
      <c r="I46" s="36" t="s">
        <v>82</v>
      </c>
      <c r="J46" s="37"/>
      <c r="K46" s="37"/>
      <c r="L46" s="37"/>
      <c r="M46" s="38"/>
    </row>
    <row r="47" spans="2:13">
      <c r="C47" s="32" t="s">
        <v>83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</row>
  </sheetData>
  <mergeCells count="23">
    <mergeCell ref="C47:M47"/>
    <mergeCell ref="B45:B46"/>
    <mergeCell ref="C45:H45"/>
    <mergeCell ref="I45:M45"/>
    <mergeCell ref="C46:H46"/>
    <mergeCell ref="I46:M46"/>
    <mergeCell ref="G6:M6"/>
    <mergeCell ref="B1:M1"/>
    <mergeCell ref="G2:M2"/>
    <mergeCell ref="G3:M3"/>
    <mergeCell ref="G4:M4"/>
    <mergeCell ref="G5:M5"/>
    <mergeCell ref="G7:M7"/>
    <mergeCell ref="G8:M8"/>
    <mergeCell ref="F13:G13"/>
    <mergeCell ref="J13:K13"/>
    <mergeCell ref="B11:M11"/>
    <mergeCell ref="B10:M10"/>
    <mergeCell ref="B13:C13"/>
    <mergeCell ref="H12:I12"/>
    <mergeCell ref="J12:M12"/>
    <mergeCell ref="B12:C12"/>
    <mergeCell ref="D12:G12"/>
  </mergeCells>
  <phoneticPr fontId="1"/>
  <conditionalFormatting sqref="B14:E44">
    <cfRule type="expression" dxfId="27" priority="7">
      <formula>$C15="祝"</formula>
    </cfRule>
    <cfRule type="expression" dxfId="26" priority="8">
      <formula>WEEKDAY($B14,1)=1</formula>
    </cfRule>
    <cfRule type="expression" dxfId="25" priority="9">
      <formula>WEEKDAY($B14,1)=7</formula>
    </cfRule>
  </conditionalFormatting>
  <conditionalFormatting sqref="F14:I44">
    <cfRule type="expression" dxfId="24" priority="4">
      <formula>$G14="祝"</formula>
    </cfRule>
    <cfRule type="expression" dxfId="23" priority="5">
      <formula>WEEKDAY($F14,1)=1</formula>
    </cfRule>
    <cfRule type="expression" dxfId="22" priority="6">
      <formula>WEEKDAY($F14,1)=7</formula>
    </cfRule>
  </conditionalFormatting>
  <conditionalFormatting sqref="J14:M44">
    <cfRule type="expression" dxfId="21" priority="1">
      <formula>$K14="祝"</formula>
    </cfRule>
    <cfRule type="expression" dxfId="20" priority="2">
      <formula>WEEKDAY($J14,1)=1</formula>
    </cfRule>
    <cfRule type="expression" dxfId="19" priority="3">
      <formula>WEEKDAY($J14,1)=7</formula>
    </cfRule>
  </conditionalFormatting>
  <pageMargins left="0.39370078740157483" right="0.39370078740157483" top="0.70866141732283472" bottom="0.70866141732283472" header="0.39370078740157483" footer="0.3937007874015748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09DC6-84B1-4001-9946-A28F64A4A892}">
  <dimension ref="B2:F41"/>
  <sheetViews>
    <sheetView zoomScaleNormal="100" workbookViewId="0">
      <selection activeCell="E5" sqref="E5"/>
    </sheetView>
  </sheetViews>
  <sheetFormatPr defaultColWidth="9" defaultRowHeight="16.5"/>
  <cols>
    <col min="1" max="1" width="1" style="6" customWidth="1"/>
    <col min="2" max="2" width="14.625" style="6" bestFit="1" customWidth="1"/>
    <col min="3" max="3" width="19.75" style="9" customWidth="1"/>
    <col min="4" max="4" width="80" style="6" bestFit="1" customWidth="1"/>
    <col min="5" max="5" width="17.375" style="6" customWidth="1"/>
    <col min="6" max="6" width="9" style="6" customWidth="1"/>
    <col min="7" max="16384" width="9" style="6"/>
  </cols>
  <sheetData>
    <row r="2" spans="2:6">
      <c r="B2" s="6" t="s">
        <v>11</v>
      </c>
      <c r="C2" s="7">
        <v>2025</v>
      </c>
    </row>
    <row r="4" spans="2:6">
      <c r="B4" s="8" t="s">
        <v>12</v>
      </c>
      <c r="C4" s="8" t="s">
        <v>13</v>
      </c>
      <c r="D4" s="8" t="s">
        <v>14</v>
      </c>
      <c r="F4" s="9"/>
    </row>
    <row r="5" spans="2:6">
      <c r="B5" s="10">
        <f>DATE(基準年度,4,29)</f>
        <v>45776</v>
      </c>
      <c r="C5" s="11" t="s">
        <v>15</v>
      </c>
      <c r="D5" s="12" t="s">
        <v>16</v>
      </c>
      <c r="E5" s="13"/>
    </row>
    <row r="6" spans="2:6">
      <c r="B6" s="10">
        <f>IF(WEEKDAY(B5)=1,B5+1,1)</f>
        <v>1</v>
      </c>
      <c r="C6" s="11" t="s">
        <v>17</v>
      </c>
      <c r="D6" s="11" t="s">
        <v>18</v>
      </c>
    </row>
    <row r="7" spans="2:6">
      <c r="B7" s="10">
        <f>IF(基準年度=2019,DATE(基準年度,4,30),1)</f>
        <v>1</v>
      </c>
      <c r="C7" s="11" t="s">
        <v>19</v>
      </c>
      <c r="D7" s="14" t="s">
        <v>20</v>
      </c>
    </row>
    <row r="8" spans="2:6">
      <c r="B8" s="10">
        <f>IF(基準年度=2019,DATE(基準年度,5,1),1)</f>
        <v>1</v>
      </c>
      <c r="C8" s="11" t="s">
        <v>21</v>
      </c>
      <c r="D8" s="12" t="s">
        <v>22</v>
      </c>
    </row>
    <row r="9" spans="2:6">
      <c r="B9" s="10">
        <f>IF(基準年度=2019,DATE(基準年度,5,2),1)</f>
        <v>1</v>
      </c>
      <c r="C9" s="11" t="s">
        <v>19</v>
      </c>
      <c r="D9" s="12" t="s">
        <v>23</v>
      </c>
    </row>
    <row r="10" spans="2:6">
      <c r="B10" s="10">
        <f>DATE(基準年度,5,3)</f>
        <v>45780</v>
      </c>
      <c r="C10" s="11" t="s">
        <v>24</v>
      </c>
      <c r="D10" s="12" t="s">
        <v>25</v>
      </c>
    </row>
    <row r="11" spans="2:6">
      <c r="B11" s="10">
        <f>DATE(基準年度,5,4)</f>
        <v>45781</v>
      </c>
      <c r="C11" s="11" t="s">
        <v>26</v>
      </c>
      <c r="D11" s="12" t="s">
        <v>27</v>
      </c>
    </row>
    <row r="12" spans="2:6">
      <c r="B12" s="10">
        <f>DATE(基準年度,5,5)</f>
        <v>45782</v>
      </c>
      <c r="C12" s="11" t="s">
        <v>28</v>
      </c>
      <c r="D12" s="12" t="s">
        <v>29</v>
      </c>
    </row>
    <row r="13" spans="2:6">
      <c r="B13" s="10">
        <f>IF(OR(WEEKDAY(B10)=1,WEEKDAY(B11)=1,WEEKDAY(B12)=1),B12+1,1)</f>
        <v>45783</v>
      </c>
      <c r="C13" s="11" t="s">
        <v>17</v>
      </c>
      <c r="D13" s="11" t="s">
        <v>30</v>
      </c>
    </row>
    <row r="14" spans="2:6">
      <c r="B14" s="10">
        <f>IF(基準年度=2020,DATE(2020,7,23),IF(基準年度=2021,DATE(2021,7,22),IF(WEEKDAY(DATE(基準年度,7,1))&lt;3,DATE(基準年度,7,1)+16-WEEKDAY(DATE(基準年度,7,1)),DATE(基準年度,7,1)+23-WEEKDAY(DATE(基準年度,7,1)))))</f>
        <v>45859</v>
      </c>
      <c r="C14" s="11" t="s">
        <v>31</v>
      </c>
      <c r="D14" s="11" t="s">
        <v>32</v>
      </c>
    </row>
    <row r="15" spans="2:6">
      <c r="B15" s="10">
        <f>IF(基準年度&gt;2015,IF(基準年度=2020,DATE(基準年度,8,10),IF(基準年度=2021,DATE(2021,8,8),DATE(基準年度,8,11))),1)</f>
        <v>45880</v>
      </c>
      <c r="C15" s="11" t="s">
        <v>33</v>
      </c>
      <c r="D15" s="15" t="s">
        <v>34</v>
      </c>
    </row>
    <row r="16" spans="2:6">
      <c r="B16" s="10">
        <f>IF(WEEKDAY(B15)=1,B15+1,1)</f>
        <v>1</v>
      </c>
      <c r="C16" s="11" t="s">
        <v>17</v>
      </c>
      <c r="D16" s="16" t="s">
        <v>35</v>
      </c>
    </row>
    <row r="17" spans="2:4">
      <c r="B17" s="10">
        <f>IF(WEEKDAY(DATE(基準年度,9,1))&lt;3,DATE(基準年度,9,1)+16-WEEKDAY(DATE(基準年度,9,1)),DATE(基準年度,9,1)+23-WEEKDAY(DATE(基準年度,9,1)))</f>
        <v>45915</v>
      </c>
      <c r="C17" s="11" t="s">
        <v>36</v>
      </c>
      <c r="D17" s="11" t="s">
        <v>37</v>
      </c>
    </row>
    <row r="18" spans="2:4">
      <c r="B18" s="10">
        <f>IF(B19-B17=2,B17+1,1)</f>
        <v>1</v>
      </c>
      <c r="C18" s="11" t="s">
        <v>38</v>
      </c>
      <c r="D18" s="11" t="s">
        <v>39</v>
      </c>
    </row>
    <row r="19" spans="2:4">
      <c r="B19" s="10">
        <f>IF(MOD(基準年度,4)=0,DATE(基準年度,9,22),DATE(基準年度,9,23))</f>
        <v>45923</v>
      </c>
      <c r="C19" s="11" t="s">
        <v>40</v>
      </c>
      <c r="D19" s="11" t="s">
        <v>41</v>
      </c>
    </row>
    <row r="20" spans="2:4">
      <c r="B20" s="10">
        <f>IF(WEEKDAY(B19)=1,B19+1,1)</f>
        <v>1</v>
      </c>
      <c r="C20" s="11" t="s">
        <v>17</v>
      </c>
      <c r="D20" s="11" t="s">
        <v>42</v>
      </c>
    </row>
    <row r="21" spans="2:4">
      <c r="B21" s="10">
        <f>IF(基準年度=2019,DATE(2019,10,22),1)</f>
        <v>1</v>
      </c>
      <c r="C21" s="11" t="s">
        <v>43</v>
      </c>
      <c r="D21" s="17">
        <v>43760</v>
      </c>
    </row>
    <row r="22" spans="2:4">
      <c r="B22" s="10">
        <f>IF(基準年度=2020,DATE(2020,7,24),IF(基準年度=2021,DATE(2021,7,23),IF(WEEKDAY(DATE(基準年度,10,1))&lt;3,DATE(基準年度,10,1)+9-WEEKDAY(DATE(基準年度,10,1)),DATE(基準年度,10,1)+16-WEEKDAY(DATE(基準年度,10,1)))))</f>
        <v>45943</v>
      </c>
      <c r="C22" s="11" t="s">
        <v>44</v>
      </c>
      <c r="D22" s="11" t="s">
        <v>45</v>
      </c>
    </row>
    <row r="23" spans="2:4">
      <c r="B23" s="10">
        <f>DATE(基準年度,11,3)</f>
        <v>45964</v>
      </c>
      <c r="C23" s="11" t="s">
        <v>46</v>
      </c>
      <c r="D23" s="12" t="s">
        <v>47</v>
      </c>
    </row>
    <row r="24" spans="2:4">
      <c r="B24" s="10">
        <f>IF(WEEKDAY(B23)=1,B23+1,1)</f>
        <v>1</v>
      </c>
      <c r="C24" s="11" t="s">
        <v>17</v>
      </c>
      <c r="D24" s="11" t="s">
        <v>48</v>
      </c>
    </row>
    <row r="25" spans="2:4">
      <c r="B25" s="10">
        <f>DATE(基準年度,11,23)</f>
        <v>45984</v>
      </c>
      <c r="C25" s="11" t="s">
        <v>49</v>
      </c>
      <c r="D25" s="12" t="s">
        <v>50</v>
      </c>
    </row>
    <row r="26" spans="2:4">
      <c r="B26" s="10">
        <f>IF(WEEKDAY(B25)=1,B25+1,1)</f>
        <v>45985</v>
      </c>
      <c r="C26" s="11" t="s">
        <v>17</v>
      </c>
      <c r="D26" s="11" t="s">
        <v>51</v>
      </c>
    </row>
    <row r="27" spans="2:4">
      <c r="B27" s="10">
        <f>IF(基準年度&lt;=2018,DATE(基準年度,12,23),1)</f>
        <v>1</v>
      </c>
      <c r="C27" s="11" t="s">
        <v>52</v>
      </c>
      <c r="D27" s="12" t="s">
        <v>53</v>
      </c>
    </row>
    <row r="28" spans="2:4">
      <c r="B28" s="10">
        <f>IF(基準年度&lt;=2018,IF(WEEKDAY(B27)=1,B27+1,1),1)</f>
        <v>1</v>
      </c>
      <c r="C28" s="11" t="s">
        <v>17</v>
      </c>
      <c r="D28" s="11" t="s">
        <v>54</v>
      </c>
    </row>
    <row r="29" spans="2:4">
      <c r="B29" s="10">
        <f>DATE(基準年度,12,29)</f>
        <v>46020</v>
      </c>
      <c r="C29" s="11" t="s">
        <v>55</v>
      </c>
      <c r="D29" s="12" t="s">
        <v>56</v>
      </c>
    </row>
    <row r="30" spans="2:4">
      <c r="B30" s="10">
        <f>DATE(基準年度,12,30)</f>
        <v>46021</v>
      </c>
      <c r="C30" s="11" t="s">
        <v>55</v>
      </c>
      <c r="D30" s="12" t="s">
        <v>57</v>
      </c>
    </row>
    <row r="31" spans="2:4">
      <c r="B31" s="10">
        <f>DATE(基準年度,12,31)</f>
        <v>46022</v>
      </c>
      <c r="C31" s="11" t="s">
        <v>55</v>
      </c>
      <c r="D31" s="12" t="s">
        <v>58</v>
      </c>
    </row>
    <row r="32" spans="2:4">
      <c r="B32" s="10">
        <f>DATE((基準年度+1),1,1)</f>
        <v>46023</v>
      </c>
      <c r="C32" s="11" t="s">
        <v>59</v>
      </c>
      <c r="D32" s="12" t="s">
        <v>60</v>
      </c>
    </row>
    <row r="33" spans="2:4">
      <c r="B33" s="10">
        <f>DATE((基準年度+1),1,2)</f>
        <v>46024</v>
      </c>
      <c r="C33" s="11" t="s">
        <v>55</v>
      </c>
      <c r="D33" s="12" t="s">
        <v>61</v>
      </c>
    </row>
    <row r="34" spans="2:4">
      <c r="B34" s="10">
        <f>DATE((基準年度+1),1,3)</f>
        <v>46025</v>
      </c>
      <c r="C34" s="11" t="s">
        <v>55</v>
      </c>
      <c r="D34" s="12" t="s">
        <v>62</v>
      </c>
    </row>
    <row r="35" spans="2:4">
      <c r="B35" s="10">
        <f>IF(WEEKDAY(DATE(基準年度+1,1,1))&lt;3,DATE(基準年度+1,1,1)+9-WEEKDAY(DATE(基準年度+1,1,1)),DATE(基準年度+1,1,1)+16-WEEKDAY(DATE(基準年度+1,1,1)))</f>
        <v>46034</v>
      </c>
      <c r="C35" s="11" t="s">
        <v>63</v>
      </c>
      <c r="D35" s="11" t="s">
        <v>64</v>
      </c>
    </row>
    <row r="36" spans="2:4">
      <c r="B36" s="10">
        <f>DATE(基準年度+1,2,11)</f>
        <v>46064</v>
      </c>
      <c r="C36" s="11" t="s">
        <v>65</v>
      </c>
      <c r="D36" s="11" t="s">
        <v>66</v>
      </c>
    </row>
    <row r="37" spans="2:4">
      <c r="B37" s="10">
        <f>IF(WEEKDAY(B36)=1,B36+1,1)</f>
        <v>1</v>
      </c>
      <c r="C37" s="11" t="s">
        <v>17</v>
      </c>
      <c r="D37" s="11" t="s">
        <v>67</v>
      </c>
    </row>
    <row r="38" spans="2:4">
      <c r="B38" s="10">
        <f>IF(基準年度&gt;=2019,DATE(基準年度+1,2,23),1)</f>
        <v>46076</v>
      </c>
      <c r="C38" s="11" t="s">
        <v>52</v>
      </c>
      <c r="D38" s="12" t="s">
        <v>68</v>
      </c>
    </row>
    <row r="39" spans="2:4">
      <c r="B39" s="10">
        <f>IF(WEEKDAY(B38)=1,B38+1,1)</f>
        <v>1</v>
      </c>
      <c r="C39" s="11" t="s">
        <v>17</v>
      </c>
      <c r="D39" s="11" t="s">
        <v>69</v>
      </c>
    </row>
    <row r="40" spans="2:4">
      <c r="B40" s="10">
        <f>IF(MOD(基準年度+1,4)&lt;2,DATE(基準年度+1,3,20),DATE(基準年度+1,3,21))</f>
        <v>46102</v>
      </c>
      <c r="C40" s="11" t="s">
        <v>70</v>
      </c>
      <c r="D40" s="18" t="s">
        <v>71</v>
      </c>
    </row>
    <row r="41" spans="2:4">
      <c r="B41" s="10">
        <f>IF(WEEKDAY(B40)=1,B40+1,1)</f>
        <v>1</v>
      </c>
      <c r="C41" s="11" t="s">
        <v>17</v>
      </c>
      <c r="D41" s="11" t="s">
        <v>72</v>
      </c>
    </row>
  </sheetData>
  <phoneticPr fontId="1"/>
  <conditionalFormatting sqref="B6:B9">
    <cfRule type="expression" dxfId="18" priority="1">
      <formula>$B6=1</formula>
    </cfRule>
  </conditionalFormatting>
  <conditionalFormatting sqref="B13">
    <cfRule type="expression" dxfId="17" priority="18">
      <formula>$B13=1</formula>
    </cfRule>
    <cfRule type="expression" dxfId="16" priority="19">
      <formula>B13=B12</formula>
    </cfRule>
  </conditionalFormatting>
  <conditionalFormatting sqref="B15">
    <cfRule type="expression" dxfId="15" priority="11">
      <formula>$B15=1</formula>
    </cfRule>
  </conditionalFormatting>
  <conditionalFormatting sqref="B16">
    <cfRule type="expression" dxfId="14" priority="9">
      <formula>$B16=1</formula>
    </cfRule>
    <cfRule type="expression" dxfId="13" priority="10">
      <formula>B16=B15</formula>
    </cfRule>
  </conditionalFormatting>
  <conditionalFormatting sqref="B18">
    <cfRule type="expression" dxfId="12" priority="16">
      <formula>$B18=1</formula>
    </cfRule>
    <cfRule type="expression" dxfId="11" priority="17">
      <formula>B18=B17</formula>
    </cfRule>
  </conditionalFormatting>
  <conditionalFormatting sqref="B20">
    <cfRule type="expression" dxfId="10" priority="7">
      <formula>$B20=1</formula>
    </cfRule>
    <cfRule type="expression" dxfId="9" priority="8">
      <formula>B20=B19</formula>
    </cfRule>
  </conditionalFormatting>
  <conditionalFormatting sqref="B21">
    <cfRule type="expression" dxfId="8" priority="2">
      <formula>$B21=1</formula>
    </cfRule>
  </conditionalFormatting>
  <conditionalFormatting sqref="B24">
    <cfRule type="expression" dxfId="7" priority="14">
      <formula>$B24=1</formula>
    </cfRule>
    <cfRule type="expression" dxfId="6" priority="15">
      <formula>B24=B23</formula>
    </cfRule>
  </conditionalFormatting>
  <conditionalFormatting sqref="B26:B28">
    <cfRule type="expression" dxfId="5" priority="5">
      <formula>$B26=1</formula>
    </cfRule>
    <cfRule type="expression" dxfId="4" priority="6">
      <formula>B26=B25</formula>
    </cfRule>
  </conditionalFormatting>
  <conditionalFormatting sqref="B37:B39">
    <cfRule type="expression" dxfId="3" priority="3">
      <formula>$B37=1</formula>
    </cfRule>
    <cfRule type="expression" dxfId="2" priority="4">
      <formula>B37=B36</formula>
    </cfRule>
  </conditionalFormatting>
  <conditionalFormatting sqref="B41">
    <cfRule type="expression" dxfId="1" priority="12">
      <formula>$B41=1</formula>
    </cfRule>
    <cfRule type="expression" dxfId="0" priority="13">
      <formula>B41=B40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就労実績表</vt:lpstr>
      <vt:lpstr>祭日</vt:lpstr>
      <vt:lpstr>基準年度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卓朗</dc:creator>
  <cp:lastModifiedBy>石川　卓朗</cp:lastModifiedBy>
  <cp:lastPrinted>2025-09-01T01:30:06Z</cp:lastPrinted>
  <dcterms:created xsi:type="dcterms:W3CDTF">2015-06-05T18:19:34Z</dcterms:created>
  <dcterms:modified xsi:type="dcterms:W3CDTF">2025-09-01T01:30:10Z</dcterms:modified>
</cp:coreProperties>
</file>